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795" windowWidth="15600" windowHeight="6750" tabRatio="789" activeTab="7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P13" i="7"/>
  <c r="P12"/>
  <c r="O13"/>
  <c r="O12"/>
  <c r="N13"/>
  <c r="N12"/>
  <c r="M13"/>
  <c r="M12"/>
  <c r="L13"/>
  <c r="L12"/>
  <c r="K13"/>
  <c r="K12"/>
  <c r="J13"/>
  <c r="J12"/>
  <c r="I13"/>
  <c r="I12"/>
  <c r="H13"/>
  <c r="H12"/>
  <c r="F13"/>
  <c r="F12"/>
  <c r="B6" i="8" l="1"/>
  <c r="B4"/>
  <c r="B5"/>
  <c r="B3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N63"/>
  <c r="M63"/>
  <c r="K63"/>
  <c r="J63"/>
  <c r="I63"/>
  <c r="G63"/>
  <c r="F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N53"/>
  <c r="M53"/>
  <c r="K53"/>
  <c r="J53"/>
  <c r="I53"/>
  <c r="G53"/>
  <c r="F53"/>
  <c r="E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D22" s="1"/>
  <c r="F11"/>
  <c r="F9"/>
  <c r="N21" l="1"/>
  <c r="J21"/>
  <c r="F21"/>
  <c r="M21"/>
  <c r="I21"/>
  <c r="L21"/>
  <c r="H21"/>
  <c r="K21"/>
  <c r="G21"/>
  <c r="D56"/>
  <c r="L31"/>
  <c r="H31"/>
  <c r="K31"/>
  <c r="G31"/>
  <c r="N31"/>
  <c r="J31"/>
  <c r="F31"/>
  <c r="E31" s="1"/>
  <c r="M31"/>
  <c r="I31"/>
  <c r="J55"/>
  <c r="H53"/>
  <c r="H63"/>
  <c r="D66" s="1"/>
  <c r="D24" i="15"/>
  <c r="C23"/>
  <c r="K65" i="18" l="1"/>
  <c r="G65"/>
  <c r="N65"/>
  <c r="L65"/>
  <c r="J65"/>
  <c r="H65"/>
  <c r="I65"/>
  <c r="M65"/>
  <c r="F65"/>
  <c r="K55"/>
  <c r="G55"/>
  <c r="L55"/>
  <c r="F55"/>
  <c r="E55" s="1"/>
  <c r="H55"/>
  <c r="M55"/>
  <c r="E21"/>
  <c r="N55"/>
  <c r="I55"/>
  <c r="F69" i="17"/>
  <c r="G69"/>
  <c r="H69"/>
  <c r="I69"/>
  <c r="J69"/>
  <c r="K69"/>
  <c r="L69"/>
  <c r="M69"/>
  <c r="N69"/>
  <c r="E69"/>
  <c r="E65" i="18" l="1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S12"/>
  <c r="T12"/>
  <c r="U12"/>
  <c r="V12"/>
  <c r="W12"/>
  <c r="R12"/>
  <c r="X12" l="1"/>
  <c r="X13"/>
  <c r="X11"/>
  <c r="X15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7" l="1"/>
  <c r="E5" i="18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A5"/>
  <c r="A6"/>
  <c r="C6" s="1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C3" s="1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43" i="8" l="1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J14" i="7" l="1"/>
  <c r="N14"/>
  <c r="I15"/>
  <c r="M15"/>
  <c r="N11"/>
  <c r="L11"/>
  <c r="H11"/>
  <c r="L14"/>
  <c r="K15"/>
  <c r="P11"/>
  <c r="I14"/>
  <c r="H15"/>
  <c r="P15"/>
  <c r="M11"/>
  <c r="K14"/>
  <c r="O14"/>
  <c r="J15"/>
  <c r="N15"/>
  <c r="O11"/>
  <c r="J11"/>
  <c r="H14"/>
  <c r="P14"/>
  <c r="O15"/>
  <c r="K11"/>
  <c r="M14"/>
  <c r="L15"/>
  <c r="I11"/>
  <c r="F15"/>
  <c r="F14"/>
  <c r="F11"/>
  <c r="M8" i="4"/>
  <c r="M7"/>
  <c r="C5" i="1"/>
  <c r="D6" i="15"/>
  <c r="D6" i="7"/>
  <c r="Q13" l="1"/>
  <c r="Q15"/>
  <c r="Q11"/>
  <c r="Q12"/>
  <c r="Q14"/>
  <c r="C14"/>
  <c r="C12"/>
  <c r="C15"/>
  <c r="C13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<sst xmlns="http://schemas.openxmlformats.org/spreadsheetml/2006/main" count="1355" uniqueCount="668">
  <si>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</si>
  <si>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</si>
  <si>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</si>
  <si>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</si>
  <si>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</si>
  <si>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</si>
  <si>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</si>
  <si>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</si>
  <si>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</si>
  <si>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</si>
  <si>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</si>
  <si>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</si>
  <si>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</si>
  <si>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</si>
  <si>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</si>
  <si>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</si>
  <si>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</si>
  <si>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</si>
  <si>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</si>
  <si>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</si>
  <si>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</si>
  <si>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</si>
  <si>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</si>
  <si>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</si>
  <si>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</si>
  <si>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</si>
  <si>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</si>
  <si>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</si>
  <si>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</si>
  <si>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</si>
  <si>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</si>
  <si>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</si>
  <si>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</si>
  <si>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</si>
  <si>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</si>
  <si>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</si>
  <si>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</si>
  <si>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</si>
  <si>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</si>
  <si>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</si>
  <si>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</si>
  <si>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</si>
  <si>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</si>
  <si>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</si>
  <si>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</si>
  <si>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</si>
  <si>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</si>
  <si>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</si>
  <si>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</si>
  <si>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</si>
  <si>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</si>
  <si>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</si>
  <si>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</si>
  <si>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</si>
  <si>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</si>
  <si>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</si>
  <si>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</si>
  <si>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</si>
  <si>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</si>
  <si>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</si>
  <si>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</si>
  <si>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</si>
  <si>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</si>
  <si>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</si>
  <si>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</si>
  <si>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</si>
  <si>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</si>
  <si>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</si>
  <si>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</si>
  <si>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</si>
  <si>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</si>
  <si>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</si>
  <si>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</si>
  <si>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</si>
  <si>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</si>
  <si>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</si>
  <si>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</si>
  <si>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</si>
  <si>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</si>
  <si>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</si>
  <si>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</si>
  <si>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</si>
  <si>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</si>
  <si>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</si>
  <si>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</si>
  <si>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</si>
  <si>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</si>
  <si>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</si>
  <si>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</si>
  <si>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</si>
  <si>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</si>
  <si>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</si>
  <si>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</si>
  <si>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</si>
  <si>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</si>
  <si>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</si>
  <si>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</si>
  <si>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</si>
  <si>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</si>
  <si>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</si>
  <si>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</si>
  <si>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</si>
  <si>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</si>
  <si>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</si>
  <si>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</si>
  <si>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</si>
  <si>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</si>
  <si>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</si>
  <si>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</si>
  <si>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</si>
  <si>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</si>
  <si>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</si>
  <si>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</si>
  <si>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</si>
  <si>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</si>
  <si>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</si>
  <si>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</si>
  <si>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</si>
  <si>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</si>
  <si>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</si>
  <si>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</si>
  <si>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</si>
  <si>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</si>
  <si>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</si>
  <si>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</si>
  <si>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</si>
  <si>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</si>
  <si>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</si>
  <si>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</si>
  <si>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</si>
  <si>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</si>
  <si>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</si>
  <si>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</si>
  <si>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</si>
  <si>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</si>
  <si>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</si>
  <si>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</si>
  <si>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</si>
  <si>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</si>
  <si>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</si>
  <si>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</si>
  <si>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</si>
  <si>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</si>
  <si>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</si>
  <si>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</si>
  <si>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</si>
  <si>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</si>
  <si>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</si>
  <si>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</si>
  <si>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</si>
  <si>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</si>
  <si>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</si>
  <si>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</si>
  <si>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</si>
  <si>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</si>
  <si>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</si>
  <si>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</si>
  <si>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</si>
  <si>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</si>
  <si>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</si>
  <si>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</si>
  <si>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</si>
  <si>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</si>
  <si>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</si>
  <si>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</si>
  <si>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</si>
  <si>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</si>
  <si>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</si>
  <si>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</si>
  <si>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</si>
  <si>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</si>
  <si>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</si>
  <si>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</si>
  <si>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</si>
  <si>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</si>
  <si>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</si>
  <si>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</si>
  <si>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</si>
  <si>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</si>
  <si>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</si>
  <si>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</si>
  <si>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</si>
  <si>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</si>
  <si>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</si>
  <si>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</si>
  <si>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</si>
  <si>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</si>
  <si>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</si>
  <si>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</si>
  <si>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</si>
  <si>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</si>
  <si>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</si>
  <si>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</si>
  <si>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</si>
  <si>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</si>
  <si>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</si>
  <si>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</si>
  <si>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</si>
  <si>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</si>
  <si>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</si>
  <si>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</si>
  <si>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</si>
  <si>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</si>
  <si>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</si>
  <si>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</si>
  <si>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</si>
  <si>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</si>
  <si>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</si>
  <si>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</si>
  <si>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</si>
  <si>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</si>
  <si>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</si>
  <si>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</si>
  <si>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</si>
  <si>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</si>
  <si>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</si>
  <si>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</si>
  <si>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</si>
  <si>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</si>
  <si>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</si>
  <si>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</si>
  <si>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</si>
  <si>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</si>
  <si>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</si>
  <si>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</si>
  <si>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</si>
  <si>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</si>
  <si>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</si>
  <si>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</si>
  <si>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</si>
  <si>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</si>
  <si>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</si>
  <si>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</si>
  <si>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</si>
  <si>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</si>
  <si>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</si>
  <si>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</si>
  <si>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</si>
  <si>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</si>
  <si>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</si>
  <si>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</si>
  <si>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</si>
  <si>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</si>
  <si>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</si>
  <si>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</si>
  <si>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</si>
  <si>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</si>
  <si>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</si>
  <si>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</si>
  <si>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</si>
  <si>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</si>
  <si>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</si>
  <si>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</si>
  <si>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</si>
  <si>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</si>
  <si>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</si>
  <si>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</si>
  <si>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</si>
  <si>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</si>
  <si>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</si>
  <si>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</si>
  <si>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</si>
  <si>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</si>
  <si>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</si>
  <si>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</si>
  <si>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</si>
  <si>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</si>
  <si>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</si>
  <si>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</si>
  <si>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</si>
  <si>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</si>
  <si>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</si>
  <si>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</si>
  <si>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</si>
  <si>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</si>
  <si>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</si>
  <si>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</si>
  <si>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</si>
  <si>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</si>
  <si>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</si>
  <si>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</si>
  <si>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</si>
  <si>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</si>
  <si>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</si>
  <si>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</si>
  <si>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</si>
  <si>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</si>
  <si>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</si>
  <si>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</si>
  <si>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</si>
  <si>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</si>
  <si>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</si>
  <si>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</si>
  <si>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</si>
  <si>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</si>
  <si>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</si>
  <si>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</si>
  <si>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</si>
  <si>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</si>
  <si>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</si>
  <si>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</si>
  <si>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</si>
  <si>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</si>
  <si>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</si>
  <si>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</si>
  <si>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</si>
  <si>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</si>
  <si>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</si>
  <si>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</si>
  <si>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</si>
  <si>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</si>
  <si>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</si>
  <si>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</si>
  <si>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</si>
  <si>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</si>
  <si>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</si>
  <si>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</si>
  <si>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</si>
  <si>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</si>
  <si>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</si>
  <si>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</si>
  <si>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</si>
  <si>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</si>
  <si>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</si>
  <si>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</si>
  <si>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</si>
  <si>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</si>
  <si>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</si>
  <si>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</si>
  <si>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</si>
  <si>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</si>
  <si>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</si>
  <si>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</si>
  <si>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</si>
  <si>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</si>
  <si>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</si>
  <si>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</si>
  <si>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</si>
  <si>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</si>
  <si>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</si>
  <si>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</si>
  <si>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</si>
  <si>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</si>
  <si>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</si>
  <si>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</si>
  <si>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</si>
  <si>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</si>
  <si>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</si>
  <si>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</si>
  <si>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</si>
  <si>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</si>
  <si>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</si>
  <si>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</si>
  <si>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</si>
  <si>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</si>
  <si>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</si>
  <si>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</si>
  <si>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</si>
  <si>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</si>
  <si>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</si>
  <si>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</si>
  <si>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</si>
  <si>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</si>
  <si>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</si>
  <si>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</si>
  <si>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</si>
  <si>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</si>
  <si>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</si>
  <si>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</si>
  <si>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</si>
  <si>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</si>
  <si>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</si>
  <si>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</si>
  <si>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</si>
  <si>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</si>
  <si>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</si>
  <si>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</si>
  <si>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</si>
  <si>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</si>
  <si>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</si>
  <si>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</si>
  <si>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</si>
  <si>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</si>
  <si>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</si>
  <si>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</si>
  <si>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</si>
  <si>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</si>
  <si>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</si>
  <si>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</si>
  <si>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</si>
  <si>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</si>
  <si>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</si>
  <si>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</si>
  <si>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</si>
  <si>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</si>
  <si>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</si>
  <si>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</si>
  <si>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</si>
  <si>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</si>
  <si>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</si>
  <si>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</si>
  <si>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</si>
  <si>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</si>
  <si>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</si>
  <si>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</si>
  <si>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</si>
  <si>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</si>
  <si>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</si>
  <si>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</si>
  <si>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</si>
  <si>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</si>
  <si>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</si>
  <si>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</si>
  <si>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</si>
  <si>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</si>
  <si>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</si>
  <si>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</si>
  <si>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</si>
  <si>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</si>
  <si>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</si>
  <si>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</si>
  <si>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</si>
  <si>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</si>
  <si>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</si>
  <si>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</si>
  <si>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</si>
  <si>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</si>
  <si>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</si>
  <si>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</si>
  <si>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</si>
  <si>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</si>
  <si>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</si>
  <si>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</si>
  <si>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</si>
  <si>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</si>
  <si>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</si>
  <si>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</si>
  <si>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</si>
  <si>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</si>
  <si>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</si>
  <si>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</si>
  <si>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</si>
  <si>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</si>
  <si>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</si>
  <si>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</si>
  <si>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</si>
  <si>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</si>
  <si>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</si>
  <si>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</si>
  <si>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</si>
  <si>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</si>
  <si>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</si>
  <si>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</si>
  <si>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</si>
  <si>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</si>
  <si>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</si>
  <si>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</si>
  <si>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</si>
  <si>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</si>
  <si>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</si>
  <si>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</si>
  <si>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</si>
  <si>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</si>
  <si>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</si>
  <si>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</si>
  <si>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</si>
  <si>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</si>
  <si>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</si>
  <si>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</si>
  <si>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</si>
  <si>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</si>
  <si>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</si>
  <si>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</si>
  <si>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</si>
  <si>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</si>
  <si>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</si>
  <si>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</si>
  <si>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</si>
  <si>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</si>
  <si>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</si>
  <si>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</si>
  <si>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</si>
  <si>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</si>
  <si>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</si>
  <si>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</si>
  <si>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</si>
  <si>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</si>
  <si>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</si>
  <si>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</si>
  <si>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</si>
  <si>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</si>
  <si>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</si>
  <si>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</si>
  <si>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</si>
  <si>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</si>
  <si>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</si>
  <si>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</si>
  <si>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</si>
  <si>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</si>
  <si>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</si>
  <si>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</si>
  <si>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</si>
  <si>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</si>
  <si>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</si>
  <si>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</si>
  <si>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</si>
  <si>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</si>
  <si>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</si>
  <si>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</si>
  <si>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</si>
  <si>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</si>
  <si>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</si>
  <si>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</si>
  <si>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</si>
  <si>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</si>
  <si>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</si>
  <si>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</si>
  <si>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</si>
  <si>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</si>
  <si>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</si>
  <si>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</si>
  <si>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</si>
  <si>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</si>
  <si>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</si>
  <si>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</si>
  <si>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</si>
  <si>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</si>
  <si>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</si>
  <si>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</si>
  <si>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</si>
  <si>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</si>
  <si>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</si>
  <si>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</si>
  <si>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</si>
  <si>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</si>
  <si>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</si>
  <si>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</si>
  <si>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</si>
  <si>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</si>
  <si>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</si>
  <si>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</si>
  <si>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</si>
  <si>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</si>
  <si>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</si>
  <si>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</si>
  <si>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</si>
  <si>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</si>
  <si>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</si>
  <si>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</si>
  <si>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</si>
  <si>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</si>
  <si>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</si>
  <si>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</si>
  <si>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</si>
  <si>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</si>
  <si>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</si>
  <si>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</si>
  <si>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</si>
  <si>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</si>
  <si>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</si>
  <si>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</si>
  <si>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</si>
  <si>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</si>
  <si>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</si>
  <si>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</si>
  <si>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</si>
  <si>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</si>
  <si>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</si>
  <si>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</si>
  <si>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</si>
  <si>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</si>
  <si>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</si>
  <si>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</si>
  <si>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</si>
  <si>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</si>
  <si>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</si>
  <si>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</si>
  <si>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</si>
  <si>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</si>
  <si>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</si>
  <si>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</si>
  <si>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</si>
  <si>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</si>
  <si>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</si>
  <si>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</si>
  <si>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</si>
  <si>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</si>
  <si>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</si>
  <si>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</si>
  <si>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</si>
  <si>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</si>
  <si>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</si>
  <si>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</si>
  <si>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</si>
  <si>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</si>
  <si>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</si>
  <si>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</si>
  <si>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</si>
  <si>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</si>
  <si>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</si>
  <si>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</si>
  <si>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</si>
  <si>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</si>
  <si>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</si>
  <si>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</si>
  <si>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</si>
  <si>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</si>
  <si>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</si>
  <si>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</si>
  <si>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</si>
  <si>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</si>
  <si>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</si>
  <si>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</si>
  <si>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</si>
  <si>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</si>
  <si>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</si>
  <si>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</si>
  <si>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</si>
  <si>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</si>
  <si>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</si>
  <si>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</si>
  <si>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</si>
  <si>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</si>
  <si>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</si>
  <si>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</si>
  <si>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</si>
  <si>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</si>
  <si>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</si>
  <si>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</si>
  <si>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</si>
  <si>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</si>
  <si>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</si>
  <si>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</si>
  <si>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</si>
  <si>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</si>
  <si>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</si>
  <si>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</si>
  <si>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</si>
  <si>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</si>
  <si>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</si>
  <si>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</si>
  <si>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</si>
  <si>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</si>
  <si>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</si>
  <si>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</si>
  <si>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</si>
  <si>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</si>
  <si>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</si>
  <si>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</si>
  <si>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</si>
  <si>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</si>
  <si>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</si>
  <si>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</si>
  <si>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</si>
  <si>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</si>
  <si>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</si>
  <si>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</si>
  <si>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</si>
  <si>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 xml:space="preserve">Elektrizitätswerk Goldbach-Hösbach </t>
  </si>
  <si>
    <t>Aschaffstraße 1</t>
  </si>
  <si>
    <t>Goldbach</t>
  </si>
  <si>
    <t>Elektrizitätswerk Goldbach-Hösbach</t>
  </si>
  <si>
    <t>NCHN007007520000</t>
  </si>
  <si>
    <t>Goldbach/Hösbach</t>
  </si>
  <si>
    <t>DE_GHD04</t>
  </si>
  <si>
    <t>EDM-Team</t>
  </si>
  <si>
    <t>edmsupport@cu-rz.de</t>
  </si>
  <si>
    <t>06021/45318-51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</si>
</sst>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9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42201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42">
        <v>9870075200005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63773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665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397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Elektrizitätswerk Goldbach-Hösbach</v>
      </c>
      <c r="E28" s="38"/>
      <c r="F28" s="11"/>
      <c r="G28" s="2"/>
    </row>
    <row r="29" spans="1:15">
      <c r="B29" s="15"/>
      <c r="C29" s="22" t="s">
        <v>397</v>
      </c>
      <c r="D29" s="45" t="s">
        <v>661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4" priority="2">
      <formula>IF(CELL("Zeile",D29)&lt;$D$25+CELL("Zeile",$D$29),1,0)</formula>
    </cfRule>
  </conditionalFormatting>
  <conditionalFormatting sqref="D30:D48">
    <cfRule type="expression" dxfId="5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 xml:space="preserve">Elektrizitätswerk Goldbach-Hösbach 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Elektrizitätswerk Goldbach-Hösbach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>
        <f>Netzbetreiber!$D$11</f>
        <v>9870075200005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77" t="s">
        <v>257</v>
      </c>
      <c r="I11" s="277" t="s">
        <v>260</v>
      </c>
      <c r="J11" s="277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7" t="s">
        <v>623</v>
      </c>
      <c r="I13" s="277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2" t="s">
        <v>662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432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75" t="s">
        <v>258</v>
      </c>
      <c r="I18" s="275" t="s">
        <v>135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582</v>
      </c>
      <c r="I19" s="276" t="s">
        <v>493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494</v>
      </c>
      <c r="I20" s="276" t="s">
        <v>495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3" t="s">
        <v>616</v>
      </c>
      <c r="I22" s="273" t="s">
        <v>617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3" t="s">
        <v>619</v>
      </c>
      <c r="I23" s="8" t="s">
        <v>615</v>
      </c>
      <c r="J23" s="8"/>
      <c r="K23" s="8"/>
      <c r="L23" s="274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3" t="s">
        <v>618</v>
      </c>
      <c r="I24" s="273" t="s">
        <v>625</v>
      </c>
      <c r="J24" s="8"/>
      <c r="K24" s="8"/>
      <c r="L24" s="276" t="s">
        <v>626</v>
      </c>
      <c r="M24" s="276" t="s">
        <v>628</v>
      </c>
      <c r="N24" s="276" t="s">
        <v>627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372</v>
      </c>
      <c r="C26" s="6" t="s">
        <v>585</v>
      </c>
      <c r="D26" s="42" t="s">
        <v>136</v>
      </c>
      <c r="E26" s="15"/>
      <c r="H26" s="275" t="s">
        <v>134</v>
      </c>
      <c r="I26" s="275" t="s">
        <v>136</v>
      </c>
      <c r="J26" s="273"/>
      <c r="K26" s="273"/>
      <c r="L26" s="274"/>
    </row>
    <row r="27" spans="2:16" ht="15" customHeight="1">
      <c r="B27" s="7"/>
      <c r="C27" s="6" t="s">
        <v>629</v>
      </c>
      <c r="D27" s="42" t="s">
        <v>630</v>
      </c>
      <c r="E27" s="15"/>
      <c r="H27" s="309" t="s">
        <v>630</v>
      </c>
      <c r="I27" s="275" t="s">
        <v>631</v>
      </c>
      <c r="J27" s="275" t="s">
        <v>632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633</v>
      </c>
      <c r="I28" s="276" t="s">
        <v>634</v>
      </c>
      <c r="J28" s="276" t="s">
        <v>635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636</v>
      </c>
      <c r="I29" s="276" t="s">
        <v>637</v>
      </c>
      <c r="J29" s="276" t="s">
        <v>638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5" t="s">
        <v>134</v>
      </c>
      <c r="I31" s="275" t="s">
        <v>136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6" t="s">
        <v>639</v>
      </c>
      <c r="I32" s="276" t="s">
        <v>640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6" t="s">
        <v>641</v>
      </c>
      <c r="I33" s="273" t="s">
        <v>636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556</v>
      </c>
      <c r="C35" s="24" t="s">
        <v>500</v>
      </c>
      <c r="D35" s="269">
        <v>15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557</v>
      </c>
      <c r="C37" s="5" t="s">
        <v>367</v>
      </c>
      <c r="D37" s="34">
        <v>1500000</v>
      </c>
      <c r="E37" s="15" t="s">
        <v>513</v>
      </c>
      <c r="I37" s="273"/>
      <c r="J37" s="273"/>
      <c r="K37" s="273"/>
      <c r="L37" s="273"/>
      <c r="M37" s="274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368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663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sheetProtection sheet="1" objects="1" scenarios="1"/>
  <conditionalFormatting sqref="D15">
    <cfRule type="expression" dxfId="52" priority="20">
      <formula>IF($D$11="Gaspool",1,0)</formula>
    </cfRule>
  </conditionalFormatting>
  <conditionalFormatting sqref="D16">
    <cfRule type="expression" dxfId="51" priority="17">
      <formula>IF($D$11="NCG",1,0)</formula>
    </cfRule>
  </conditionalFormatting>
  <conditionalFormatting sqref="D48:D62">
    <cfRule type="expression" dxfId="50" priority="16">
      <formula>IF(CELL("Zeile",D48)&lt;$D$46+CELL("Zeile",$D$48),1,0)</formula>
    </cfRule>
  </conditionalFormatting>
  <conditionalFormatting sqref="D49:D62">
    <cfRule type="expression" dxfId="49" priority="15">
      <formula>IF(CELL(D49)&lt;$D$36+27,1,0)</formula>
    </cfRule>
  </conditionalFormatting>
  <conditionalFormatting sqref="D23">
    <cfRule type="expression" dxfId="48" priority="14">
      <formula>IF($D$22=$H$22,1,0)</formula>
    </cfRule>
  </conditionalFormatting>
  <conditionalFormatting sqref="D31">
    <cfRule type="expression" dxfId="47" priority="3">
      <formula>IF($D$18="synthetisch",1,0)</formula>
    </cfRule>
  </conditionalFormatting>
  <conditionalFormatting sqref="D28">
    <cfRule type="expression" dxfId="46" priority="1">
      <formula>IF(AND($D$27=$I$27,$D$26=$H$26),1,0)</formula>
    </cfRule>
  </conditionalFormatting>
  <conditionalFormatting sqref="D26:D28">
    <cfRule type="expression" dxfId="45" priority="4">
      <formula>IF($D$18="analytisch",1,0)</formula>
    </cfRule>
  </conditionalFormatting>
  <conditionalFormatting sqref="D27">
    <cfRule type="expression" dxfId="44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opLeftCell="A19" zoomScale="70" zoomScaleNormal="70" workbookViewId="0">
      <selection activeCell="E33" sqref="E33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551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Elektrizitätswerk Goldbach-Hösbach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300">
        <v>1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7" t="str">
        <f>INDEX('SLP-Verfahren'!D48:D62,'SLP-Temp-Gebiet #01'!F10)</f>
        <v>Goldbach/Hösbach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591</v>
      </c>
      <c r="D13" s="341"/>
      <c r="E13" s="341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452</v>
      </c>
      <c r="D14" s="342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42" t="s">
        <v>389</v>
      </c>
      <c r="D15" s="342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509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372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532</v>
      </c>
      <c r="D21" s="154" t="s">
        <v>522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544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509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MeteoGroup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527</v>
      </c>
      <c r="D24" s="189"/>
      <c r="E24" s="340" t="s">
        <v>663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>
        <v>3010752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533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540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532</v>
      </c>
      <c r="D55" s="154" t="s">
        <v>522</v>
      </c>
      <c r="E55" s="288">
        <f>1-SUMPRODUCT(F53:N53,F55:N55)</f>
        <v>1</v>
      </c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544</v>
      </c>
      <c r="D56" s="187">
        <f>SUMPRODUCT(E56:N56,E53:N53)</f>
        <v>1</v>
      </c>
      <c r="E56" s="289">
        <f>E22</f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MeteoGroup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527</v>
      </c>
      <c r="D58" s="189"/>
      <c r="E58" s="157" t="str">
        <f>E24</f>
        <v>Goldbach/Hösbach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>
        <f>E25</f>
        <v>3010752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11">IF(F64&gt;$F$62,0,1)</f>
        <v>1</v>
      </c>
      <c r="G63" s="179">
        <f t="shared" si="11"/>
        <v>1</v>
      </c>
      <c r="H63" s="179">
        <f t="shared" si="11"/>
        <v>1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533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12">ROUND(G66/$D$66,4)</f>
        <v>0.1333</v>
      </c>
      <c r="H65" s="288">
        <f t="shared" si="12"/>
        <v>6.6699999999999995E-2</v>
      </c>
      <c r="I65" s="288">
        <f t="shared" si="12"/>
        <v>0</v>
      </c>
      <c r="J65" s="288">
        <f t="shared" si="12"/>
        <v>0</v>
      </c>
      <c r="K65" s="288">
        <f t="shared" si="12"/>
        <v>0</v>
      </c>
      <c r="L65" s="288">
        <f t="shared" si="12"/>
        <v>0</v>
      </c>
      <c r="M65" s="288">
        <f t="shared" si="12"/>
        <v>0</v>
      </c>
      <c r="N65" s="288">
        <f t="shared" si="12"/>
        <v>0</v>
      </c>
      <c r="O65" s="186"/>
    </row>
    <row r="66" spans="2:15">
      <c r="B66" s="184"/>
      <c r="C66" s="185" t="s">
        <v>540</v>
      </c>
      <c r="D66" s="187">
        <f>SUMPRODUCT(E66:N66,E63:N63)</f>
        <v>1.875</v>
      </c>
      <c r="E66" s="296">
        <f>E32</f>
        <v>1</v>
      </c>
      <c r="F66" s="296">
        <f t="shared" ref="F66:N66" si="13">F32</f>
        <v>0.5</v>
      </c>
      <c r="G66" s="296">
        <f t="shared" si="13"/>
        <v>0.25</v>
      </c>
      <c r="H66" s="296">
        <f t="shared" si="13"/>
        <v>0.125</v>
      </c>
      <c r="I66" s="296">
        <f t="shared" si="13"/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145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142</v>
      </c>
    </row>
    <row r="69" spans="2:15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142</v>
      </c>
    </row>
    <row r="70" spans="2:15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142</v>
      </c>
    </row>
    <row r="71" spans="2:15"/>
    <row r="72" spans="2:15" ht="15.75" customHeight="1">
      <c r="C72" s="343" t="s">
        <v>587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3" priority="28">
      <formula>IF(E$20&lt;=$F$18,1,0)</formula>
    </cfRule>
  </conditionalFormatting>
  <conditionalFormatting sqref="E32:N36">
    <cfRule type="expression" dxfId="42" priority="27">
      <formula>IF(E$30&lt;=$F$28,1,0)</formula>
    </cfRule>
  </conditionalFormatting>
  <conditionalFormatting sqref="E26:F26">
    <cfRule type="expression" dxfId="41" priority="26">
      <formula>IF(E$20&lt;=$F$18,1,0)</formula>
    </cfRule>
  </conditionalFormatting>
  <conditionalFormatting sqref="E26:N26">
    <cfRule type="expression" dxfId="40" priority="25">
      <formula>IF(E$20&lt;=$F$18,1,0)</formula>
    </cfRule>
  </conditionalFormatting>
  <conditionalFormatting sqref="E56:N59">
    <cfRule type="expression" dxfId="39" priority="22">
      <formula>IF(E$54&lt;=$F$52,1,0)</formula>
    </cfRule>
  </conditionalFormatting>
  <conditionalFormatting sqref="E60:N60">
    <cfRule type="expression" dxfId="38" priority="21">
      <formula>IF(E$54&lt;=$F$52,1,0)</formula>
    </cfRule>
  </conditionalFormatting>
  <conditionalFormatting sqref="E66:N68">
    <cfRule type="expression" dxfId="37" priority="15">
      <formula>IF(E$64&lt;=$F$62,1,0)</formula>
    </cfRule>
  </conditionalFormatting>
  <conditionalFormatting sqref="E65:N68 E70:N70">
    <cfRule type="expression" dxfId="36" priority="13">
      <formula>IF(E$64&gt;$F$62,1,0)</formula>
    </cfRule>
  </conditionalFormatting>
  <conditionalFormatting sqref="E56:N60">
    <cfRule type="expression" dxfId="35" priority="12">
      <formula>IF(E$54&gt;$F$52,1,0)</formula>
    </cfRule>
  </conditionalFormatting>
  <conditionalFormatting sqref="E21:N26">
    <cfRule type="expression" dxfId="34" priority="11">
      <formula>IF(E$20&gt;$F$18,1,0)</formula>
    </cfRule>
  </conditionalFormatting>
  <conditionalFormatting sqref="E32:N36">
    <cfRule type="expression" dxfId="33" priority="10">
      <formula>IF(E$30&gt;$F$28,1,0)</formula>
    </cfRule>
  </conditionalFormatting>
  <conditionalFormatting sqref="H11 H8:H9">
    <cfRule type="expression" dxfId="32" priority="9">
      <formula>IF($F$9=1,1,0)</formula>
    </cfRule>
  </conditionalFormatting>
  <conditionalFormatting sqref="E55:N55">
    <cfRule type="expression" dxfId="31" priority="8">
      <formula>IF(E$54&gt;$F$52,1,0)</formula>
    </cfRule>
  </conditionalFormatting>
  <conditionalFormatting sqref="E31:N31">
    <cfRule type="expression" dxfId="30" priority="7">
      <formula>IF(E$30&gt;$F$28,1,0)</formula>
    </cfRule>
  </conditionalFormatting>
  <conditionalFormatting sqref="E70:N70">
    <cfRule type="expression" dxfId="29" priority="6">
      <formula>IF(E$64&lt;=$F$62,1,0)</formula>
    </cfRule>
  </conditionalFormatting>
  <conditionalFormatting sqref="H10">
    <cfRule type="expression" dxfId="28" priority="5">
      <formula>IF($F$9=1,1,0)</formula>
    </cfRule>
  </conditionalFormatting>
  <conditionalFormatting sqref="E69:N69">
    <cfRule type="expression" dxfId="27" priority="2">
      <formula>IF(E$64&lt;=$F$62,1,0)</formula>
    </cfRule>
  </conditionalFormatting>
  <conditionalFormatting sqref="E69:N69">
    <cfRule type="expression" dxfId="2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 E26:N26 E56:N60 E22:F22 I22:N22 F52 F62 G24:N24 G70:N70 E34:N34 E69:N69 F25:N25 H32:N32 H33:N33 G36:N36" unlockedFormula="1"/>
  </ignoredErrors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551</v>
      </c>
    </row>
    <row r="3" spans="1:56" ht="15" customHeight="1">
      <c r="B3" s="172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Elektrizitätswerk Goldbach-Hösbach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3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300">
        <v>2</v>
      </c>
      <c r="G10" s="57"/>
      <c r="H10" s="173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591</v>
      </c>
      <c r="D13" s="341"/>
      <c r="E13" s="341"/>
      <c r="F13" s="184" t="s">
        <v>555</v>
      </c>
      <c r="G13" s="131" t="s">
        <v>553</v>
      </c>
      <c r="H13" s="266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452</v>
      </c>
      <c r="D14" s="342"/>
      <c r="E14" s="90" t="s">
        <v>453</v>
      </c>
      <c r="F14" s="267" t="s">
        <v>85</v>
      </c>
      <c r="G14" s="268" t="s">
        <v>579</v>
      </c>
      <c r="H14" s="51">
        <v>0</v>
      </c>
      <c r="I14" s="57"/>
      <c r="J14" s="131"/>
      <c r="K14" s="131"/>
      <c r="L14" s="131"/>
      <c r="M14" s="131"/>
      <c r="N14" s="131"/>
      <c r="O14" s="174" t="s">
        <v>534</v>
      </c>
      <c r="R14" s="210" t="s">
        <v>571</v>
      </c>
      <c r="S14" s="210" t="s">
        <v>572</v>
      </c>
      <c r="T14" s="210" t="s">
        <v>573</v>
      </c>
      <c r="U14" s="210" t="s">
        <v>574</v>
      </c>
      <c r="V14" s="210" t="s">
        <v>554</v>
      </c>
      <c r="W14" s="210" t="s">
        <v>575</v>
      </c>
      <c r="X14" s="210" t="s">
        <v>576</v>
      </c>
      <c r="Y14" s="210" t="s">
        <v>577</v>
      </c>
      <c r="Z14" s="210" t="s">
        <v>578</v>
      </c>
      <c r="AA14" s="210" t="s">
        <v>579</v>
      </c>
      <c r="AB14" s="210" t="s">
        <v>580</v>
      </c>
      <c r="AC14" s="210" t="s">
        <v>581</v>
      </c>
    </row>
    <row r="15" spans="1:56" ht="19.5" customHeight="1">
      <c r="B15" s="131"/>
      <c r="C15" s="342" t="s">
        <v>389</v>
      </c>
      <c r="D15" s="342"/>
      <c r="E15" s="90" t="s">
        <v>453</v>
      </c>
      <c r="F15" s="267" t="s">
        <v>71</v>
      </c>
      <c r="G15" s="268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372</v>
      </c>
      <c r="AH15" s="265" t="s">
        <v>498</v>
      </c>
      <c r="AI15" s="265" t="s">
        <v>556</v>
      </c>
      <c r="AJ15" s="265" t="s">
        <v>557</v>
      </c>
      <c r="AK15" s="265" t="s">
        <v>558</v>
      </c>
      <c r="AL15" s="265" t="s">
        <v>559</v>
      </c>
      <c r="AM15" s="265" t="s">
        <v>560</v>
      </c>
      <c r="AN15" s="265" t="s">
        <v>561</v>
      </c>
      <c r="AO15" s="265" t="s">
        <v>562</v>
      </c>
      <c r="AP15" s="265" t="s">
        <v>563</v>
      </c>
      <c r="AQ15" s="265" t="s">
        <v>564</v>
      </c>
      <c r="AR15" s="265" t="s">
        <v>565</v>
      </c>
      <c r="AS15" s="265" t="s">
        <v>566</v>
      </c>
      <c r="AT15" s="265" t="s">
        <v>567</v>
      </c>
      <c r="AU15" s="265" t="s">
        <v>568</v>
      </c>
      <c r="AV15" s="265" t="s">
        <v>569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524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530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525</v>
      </c>
      <c r="D20" s="181" t="s">
        <v>520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532</v>
      </c>
      <c r="D21" s="154" t="s">
        <v>522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544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509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527</v>
      </c>
      <c r="D24" s="189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6" t="s">
        <v>528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521</v>
      </c>
      <c r="D25" s="189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533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540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6" t="s">
        <v>142</v>
      </c>
      <c r="Q35" s="212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271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538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539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536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537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543</v>
      </c>
      <c r="D46" s="202" t="s">
        <v>541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541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586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525</v>
      </c>
      <c r="D54" s="181" t="s">
        <v>520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532</v>
      </c>
      <c r="D55" s="154" t="s">
        <v>522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544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527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528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521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533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540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43" t="s">
        <v>587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5" priority="18">
      <formula>IF(E$20&lt;=$F$18,1,0)</formula>
    </cfRule>
  </conditionalFormatting>
  <conditionalFormatting sqref="E32:N36">
    <cfRule type="expression" dxfId="24" priority="17">
      <formula>IF(E$30&lt;=$F$28,1,0)</formula>
    </cfRule>
  </conditionalFormatting>
  <conditionalFormatting sqref="E26:F26">
    <cfRule type="expression" dxfId="23" priority="16">
      <formula>IF(E$20&lt;=$F$18,1,0)</formula>
    </cfRule>
  </conditionalFormatting>
  <conditionalFormatting sqref="E26:N26">
    <cfRule type="expression" dxfId="22" priority="15">
      <formula>IF(E$20&lt;=$F$18,1,0)</formula>
    </cfRule>
  </conditionalFormatting>
  <conditionalFormatting sqref="E56:N59">
    <cfRule type="expression" dxfId="21" priority="14">
      <formula>IF(E$54&lt;=$F$52,1,0)</formula>
    </cfRule>
  </conditionalFormatting>
  <conditionalFormatting sqref="E60:N60">
    <cfRule type="expression" dxfId="20" priority="13">
      <formula>IF(E$54&lt;=$F$52,1,0)</formula>
    </cfRule>
  </conditionalFormatting>
  <conditionalFormatting sqref="E66:N68">
    <cfRule type="expression" dxfId="19" priority="12">
      <formula>IF(E$64&lt;=$F$62,1,0)</formula>
    </cfRule>
  </conditionalFormatting>
  <conditionalFormatting sqref="E65:N68 E70:N70">
    <cfRule type="expression" dxfId="18" priority="11">
      <formula>IF(E$64&gt;$F$62,1,0)</formula>
    </cfRule>
  </conditionalFormatting>
  <conditionalFormatting sqref="E56:N60">
    <cfRule type="expression" dxfId="17" priority="10">
      <formula>IF(E$54&gt;$F$52,1,0)</formula>
    </cfRule>
  </conditionalFormatting>
  <conditionalFormatting sqref="E21:N26">
    <cfRule type="expression" dxfId="16" priority="9">
      <formula>IF(E$20&gt;$F$18,1,0)</formula>
    </cfRule>
  </conditionalFormatting>
  <conditionalFormatting sqref="E32:N36">
    <cfRule type="expression" dxfId="15" priority="8">
      <formula>IF(E$30&gt;$F$28,1,0)</formula>
    </cfRule>
  </conditionalFormatting>
  <conditionalFormatting sqref="H11 H8:H9">
    <cfRule type="expression" dxfId="14" priority="7">
      <formula>IF($F$9=1,1,0)</formula>
    </cfRule>
  </conditionalFormatting>
  <conditionalFormatting sqref="E55:N55">
    <cfRule type="expression" dxfId="13" priority="6">
      <formula>IF(E$54&gt;$F$52,1,0)</formula>
    </cfRule>
  </conditionalFormatting>
  <conditionalFormatting sqref="E31:N31">
    <cfRule type="expression" dxfId="12" priority="5">
      <formula>IF(E$30&gt;$F$28,1,0)</formula>
    </cfRule>
  </conditionalFormatting>
  <conditionalFormatting sqref="E70:N70">
    <cfRule type="expression" dxfId="11" priority="4">
      <formula>IF(E$64&lt;=$F$62,1,0)</formula>
    </cfRule>
  </conditionalFormatting>
  <conditionalFormatting sqref="H10">
    <cfRule type="expression" dxfId="10" priority="3">
      <formula>IF($F$9=1,1,0)</formula>
    </cfRule>
  </conditionalFormatting>
  <conditionalFormatting sqref="E69:N69">
    <cfRule type="expression" dxfId="9" priority="2">
      <formula>IF(E$64&lt;=$F$62,1,0)</formula>
    </cfRule>
  </conditionalFormatting>
  <conditionalFormatting sqref="E69:N69">
    <cfRule type="expression" dxfId="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P14" sqref="P14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 xml:space="preserve">Elektrizitätswerk Goldbach-Hösbach 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Elektrizitätswerk Goldbach-Hösbach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>
        <f>Netzbetreiber!$D$11</f>
        <v>9870075200005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42278</v>
      </c>
      <c r="E8" s="131"/>
      <c r="F8" s="131"/>
      <c r="H8" s="129" t="s">
        <v>500</v>
      </c>
      <c r="J8" s="133">
        <f>COUNTA(D12:D100)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8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6" t="s">
        <v>655</v>
      </c>
    </row>
    <row r="11" spans="2:26" ht="15.75" thickBot="1">
      <c r="B11" s="140" t="s">
        <v>501</v>
      </c>
      <c r="C11" s="141" t="s">
        <v>516</v>
      </c>
      <c r="D11" s="305" t="s">
        <v>248</v>
      </c>
      <c r="E11" s="165" t="s">
        <v>523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15" si="0">$D$6</f>
        <v>Elektrizitätswerk Goldbach-Hösbach</v>
      </c>
      <c r="D12" s="63" t="s">
        <v>248</v>
      </c>
      <c r="E12" s="167" t="s">
        <v>56</v>
      </c>
      <c r="F12" s="308" t="str">
        <f>VLOOKUP($E12,'BDEW-Standard'!$B$3:$M$110,F$9,0)</f>
        <v>G14</v>
      </c>
      <c r="H12" s="279">
        <f>ROUND(VLOOKUP($E12,'BDEW-Standard'!$B$3:$M$110,H$9,0),7)</f>
        <v>3.159294</v>
      </c>
      <c r="I12" s="279">
        <f>ROUND(VLOOKUP($E12,'BDEW-Standard'!$B$3:$M$110,I$9,0),7)</f>
        <v>-37.406886</v>
      </c>
      <c r="J12" s="279">
        <f>ROUND(VLOOKUP($E12,'BDEW-Standard'!$B$3:$M$110,J$9,0),7)</f>
        <v>6.1418926000000003</v>
      </c>
      <c r="K12" s="279">
        <f>ROUND(VLOOKUP($E12,'BDEW-Standard'!$B$3:$M$110,K$9,0),7)</f>
        <v>7.6563300000000001E-2</v>
      </c>
      <c r="L12" s="280">
        <f>ROUND(VLOOKUP($E12,'BDEW-Standard'!$B$3:$M$110,L$9,0),1)</f>
        <v>40</v>
      </c>
      <c r="M12" s="279">
        <f>ROUND(VLOOKUP($E12,'BDEW-Standard'!$B$3:$M$110,M$9,0),7)</f>
        <v>0</v>
      </c>
      <c r="N12" s="279">
        <f>ROUND(VLOOKUP($E12,'BDEW-Standard'!$B$3:$M$110,N$9,0),7)</f>
        <v>0</v>
      </c>
      <c r="O12" s="279">
        <f>ROUND(VLOOKUP($E12,'BDEW-Standard'!$B$3:$M$110,O$9,0),7)</f>
        <v>0</v>
      </c>
      <c r="P12" s="279">
        <f>ROUND(VLOOKUP($E12,'BDEW-Standard'!$B$3:$M$110,P$9,0),7)</f>
        <v>0</v>
      </c>
      <c r="Q12" s="281">
        <f t="shared" ref="Q12:Q15" si="1">($H12/(1+($I12/($Q$9-$L12))^$J12)+$K12)+MAX($M12*$Q$9+$N12,$O12*$Q$9+$P12)</f>
        <v>0.95202070224521151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Elektrizitätswerk Goldbach-Hösbach</v>
      </c>
      <c r="D13" s="63" t="s">
        <v>248</v>
      </c>
      <c r="E13" s="167" t="s">
        <v>66</v>
      </c>
      <c r="F13" s="308" t="str">
        <f>VLOOKUP($E13,'BDEW-Standard'!$B$3:$M$110,F$9,0)</f>
        <v>G24</v>
      </c>
      <c r="H13" s="279">
        <f>ROUND(VLOOKUP($E13,'BDEW-Standard'!$B$3:$M$110,H$9,0),7)</f>
        <v>2.4859160999999999</v>
      </c>
      <c r="I13" s="279">
        <f>ROUND(VLOOKUP($E13,'BDEW-Standard'!$B$3:$M$110,I$9,0),7)</f>
        <v>-35.043597800000001</v>
      </c>
      <c r="J13" s="279">
        <f>ROUND(VLOOKUP($E13,'BDEW-Standard'!$B$3:$M$110,J$9,0),7)</f>
        <v>6.2818214000000001</v>
      </c>
      <c r="K13" s="279">
        <f>ROUND(VLOOKUP($E13,'BDEW-Standard'!$B$3:$M$110,K$9,0),7)</f>
        <v>0.1065396</v>
      </c>
      <c r="L13" s="280">
        <f>ROUND(VLOOKUP($E13,'BDEW-Standard'!$B$3:$M$110,L$9,0),1)</f>
        <v>40</v>
      </c>
      <c r="M13" s="279">
        <f>ROUND(VLOOKUP($E13,'BDEW-Standard'!$B$3:$M$110,M$9,0),7)</f>
        <v>0</v>
      </c>
      <c r="N13" s="279">
        <f>ROUND(VLOOKUP($E13,'BDEW-Standard'!$B$3:$M$110,N$9,0),7)</f>
        <v>0</v>
      </c>
      <c r="O13" s="279">
        <f>ROUND(VLOOKUP($E13,'BDEW-Standard'!$B$3:$M$110,O$9,0),7)</f>
        <v>0</v>
      </c>
      <c r="P13" s="279">
        <f>ROUND(VLOOKUP($E13,'BDEW-Standard'!$B$3:$M$110,P$9,0),7)</f>
        <v>0</v>
      </c>
      <c r="Q13" s="281">
        <f t="shared" si="1"/>
        <v>1.0041152127680664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15" si="2"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Elektrizitätswerk Goldbach-Hösbach</v>
      </c>
      <c r="D14" s="63" t="s">
        <v>248</v>
      </c>
      <c r="E14" s="166" t="s">
        <v>4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2"/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Elektrizitätswerk Goldbach-Hösbach</v>
      </c>
      <c r="D15" s="63" t="s">
        <v>248</v>
      </c>
      <c r="E15" s="167" t="s">
        <v>664</v>
      </c>
      <c r="F15" s="308" t="str">
        <f>VLOOKUP($E15,'BDEW-Standard'!$B$3:$M$94,F$9,0)</f>
        <v>HD4</v>
      </c>
      <c r="H15" s="279">
        <f>ROUND(VLOOKUP($E15,'BDEW-Standard'!$B$3:$M$94,H$9,0),7)</f>
        <v>3.0084346000000002</v>
      </c>
      <c r="I15" s="279">
        <f>ROUND(VLOOKUP($E15,'BDEW-Standard'!$B$3:$M$94,I$9,0),7)</f>
        <v>-36.607845300000001</v>
      </c>
      <c r="J15" s="279">
        <f>ROUND(VLOOKUP($E15,'BDEW-Standard'!$B$3:$M$94,J$9,0),7)</f>
        <v>7.3211870000000001</v>
      </c>
      <c r="K15" s="279">
        <f>ROUND(VLOOKUP($E15,'BDEW-Standard'!$B$3:$M$94,K$9,0),7)</f>
        <v>0.15496599999999999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0.97302438504000599</v>
      </c>
      <c r="R15" s="282">
        <f>ROUND(VLOOKUP(MID($E15,4,3),'Wochentag F(WT)'!$B$7:$J$22,R$9,0),4)</f>
        <v>1.03</v>
      </c>
      <c r="S15" s="282">
        <f>ROUND(VLOOKUP(MID($E15,4,3),'Wochentag F(WT)'!$B$7:$J$22,S$9,0),4)</f>
        <v>1.03</v>
      </c>
      <c r="T15" s="282">
        <f>ROUND(VLOOKUP(MID($E15,4,3),'Wochentag F(WT)'!$B$7:$J$22,T$9,0),4)</f>
        <v>1.02</v>
      </c>
      <c r="U15" s="282">
        <f>ROUND(VLOOKUP(MID($E15,4,3),'Wochentag F(WT)'!$B$7:$J$22,U$9,0),4)</f>
        <v>1.03</v>
      </c>
      <c r="V15" s="282">
        <f>ROUND(VLOOKUP(MID($E15,4,3),'Wochentag F(WT)'!$B$7:$J$22,V$9,0),4)</f>
        <v>1.01</v>
      </c>
      <c r="W15" s="282">
        <f>ROUND(VLOOKUP(MID($E15,4,3),'Wochentag F(WT)'!$B$7:$J$22,W$9,0),4)</f>
        <v>0.93</v>
      </c>
      <c r="X15" s="283">
        <f t="shared" si="2"/>
        <v>0.95000000000000018</v>
      </c>
      <c r="Y15" s="304"/>
      <c r="Z15" s="213"/>
    </row>
    <row r="16" spans="2:26" s="144" customFormat="1">
      <c r="B16" s="145"/>
      <c r="C16" s="146"/>
      <c r="D16" s="63"/>
      <c r="E16" s="166"/>
      <c r="F16" s="308"/>
      <c r="H16" s="279"/>
      <c r="I16" s="279"/>
      <c r="J16" s="279"/>
      <c r="K16" s="279"/>
      <c r="L16" s="280"/>
      <c r="M16" s="279"/>
      <c r="N16" s="279"/>
      <c r="O16" s="279"/>
      <c r="P16" s="279"/>
      <c r="Q16" s="281"/>
      <c r="R16" s="282"/>
      <c r="S16" s="282"/>
      <c r="T16" s="282"/>
      <c r="U16" s="282"/>
      <c r="V16" s="282"/>
      <c r="W16" s="282"/>
      <c r="X16" s="283"/>
      <c r="Y16" s="304"/>
      <c r="Z16" s="213"/>
    </row>
    <row r="17" spans="2:26" s="144" customFormat="1">
      <c r="B17" s="145"/>
      <c r="C17" s="146"/>
      <c r="D17" s="63"/>
      <c r="E17" s="166"/>
      <c r="F17" s="308"/>
      <c r="H17" s="279"/>
      <c r="I17" s="279"/>
      <c r="J17" s="279"/>
      <c r="K17" s="279"/>
      <c r="L17" s="280"/>
      <c r="M17" s="279"/>
      <c r="N17" s="279"/>
      <c r="O17" s="279"/>
      <c r="P17" s="279"/>
      <c r="Q17" s="281"/>
      <c r="R17" s="282"/>
      <c r="S17" s="282"/>
      <c r="T17" s="282"/>
      <c r="U17" s="282"/>
      <c r="V17" s="282"/>
      <c r="W17" s="282"/>
      <c r="X17" s="283"/>
      <c r="Y17" s="304"/>
      <c r="Z17" s="213"/>
    </row>
    <row r="18" spans="2:26" s="144" customFormat="1">
      <c r="B18" s="145"/>
      <c r="C18" s="146"/>
      <c r="D18" s="63"/>
      <c r="E18" s="166"/>
      <c r="F18" s="308"/>
      <c r="H18" s="279"/>
      <c r="I18" s="279"/>
      <c r="J18" s="279"/>
      <c r="K18" s="279"/>
      <c r="L18" s="280"/>
      <c r="M18" s="279"/>
      <c r="N18" s="279"/>
      <c r="O18" s="279"/>
      <c r="P18" s="279"/>
      <c r="Q18" s="281"/>
      <c r="R18" s="282"/>
      <c r="S18" s="282"/>
      <c r="T18" s="282"/>
      <c r="U18" s="282"/>
      <c r="V18" s="282"/>
      <c r="W18" s="282"/>
      <c r="X18" s="283"/>
      <c r="Y18" s="304"/>
      <c r="Z18" s="213"/>
    </row>
    <row r="19" spans="2:26" s="144" customFormat="1">
      <c r="B19" s="145"/>
      <c r="C19" s="146"/>
      <c r="D19" s="63"/>
      <c r="E19" s="166"/>
      <c r="F19" s="308"/>
      <c r="H19" s="279"/>
      <c r="I19" s="279"/>
      <c r="J19" s="279"/>
      <c r="K19" s="279"/>
      <c r="L19" s="280"/>
      <c r="M19" s="279"/>
      <c r="N19" s="279"/>
      <c r="O19" s="279"/>
      <c r="P19" s="279"/>
      <c r="Q19" s="281"/>
      <c r="R19" s="282"/>
      <c r="S19" s="282"/>
      <c r="T19" s="282"/>
      <c r="U19" s="282"/>
      <c r="V19" s="282"/>
      <c r="W19" s="282"/>
      <c r="X19" s="283"/>
      <c r="Y19" s="304"/>
      <c r="Z19" s="213"/>
    </row>
    <row r="20" spans="2:26" s="144" customFormat="1">
      <c r="B20" s="145"/>
      <c r="C20" s="146"/>
      <c r="D20" s="63"/>
      <c r="E20" s="166"/>
      <c r="F20" s="308"/>
      <c r="H20" s="279"/>
      <c r="I20" s="279"/>
      <c r="J20" s="279"/>
      <c r="K20" s="279"/>
      <c r="L20" s="280"/>
      <c r="M20" s="279"/>
      <c r="N20" s="279"/>
      <c r="O20" s="279"/>
      <c r="P20" s="279"/>
      <c r="Q20" s="281"/>
      <c r="R20" s="282"/>
      <c r="S20" s="282"/>
      <c r="T20" s="282"/>
      <c r="U20" s="282"/>
      <c r="V20" s="282"/>
      <c r="W20" s="282"/>
      <c r="X20" s="283"/>
      <c r="Y20" s="304"/>
      <c r="Z20" s="213"/>
    </row>
    <row r="21" spans="2:26" s="144" customFormat="1">
      <c r="B21" s="145"/>
      <c r="C21" s="146"/>
      <c r="D21" s="63"/>
      <c r="E21" s="166"/>
      <c r="F21" s="308"/>
      <c r="H21" s="279"/>
      <c r="I21" s="279"/>
      <c r="J21" s="279"/>
      <c r="K21" s="279"/>
      <c r="L21" s="280"/>
      <c r="M21" s="279"/>
      <c r="N21" s="279"/>
      <c r="O21" s="279"/>
      <c r="P21" s="279"/>
      <c r="Q21" s="281"/>
      <c r="R21" s="282"/>
      <c r="S21" s="282"/>
      <c r="T21" s="282"/>
      <c r="U21" s="282"/>
      <c r="V21" s="282"/>
      <c r="W21" s="282"/>
      <c r="X21" s="283"/>
      <c r="Y21" s="304"/>
      <c r="Z21" s="213"/>
    </row>
    <row r="22" spans="2:26" s="144" customFormat="1">
      <c r="B22" s="145"/>
      <c r="C22" s="146"/>
      <c r="D22" s="63"/>
      <c r="E22" s="166"/>
      <c r="F22" s="308"/>
      <c r="H22" s="279"/>
      <c r="I22" s="279"/>
      <c r="J22" s="279"/>
      <c r="K22" s="279"/>
      <c r="L22" s="280"/>
      <c r="M22" s="279"/>
      <c r="N22" s="279"/>
      <c r="O22" s="279"/>
      <c r="P22" s="279"/>
      <c r="Q22" s="281"/>
      <c r="R22" s="282"/>
      <c r="S22" s="282"/>
      <c r="T22" s="282"/>
      <c r="U22" s="282"/>
      <c r="V22" s="282"/>
      <c r="W22" s="282"/>
      <c r="X22" s="283"/>
      <c r="Y22" s="304"/>
      <c r="Z22" s="213"/>
    </row>
    <row r="23" spans="2:26" s="144" customFormat="1">
      <c r="B23" s="145"/>
      <c r="C23" s="146"/>
      <c r="D23" s="63"/>
      <c r="E23" s="166"/>
      <c r="F23" s="308"/>
      <c r="H23" s="279"/>
      <c r="I23" s="279"/>
      <c r="J23" s="279"/>
      <c r="K23" s="279"/>
      <c r="L23" s="280"/>
      <c r="M23" s="279"/>
      <c r="N23" s="279"/>
      <c r="O23" s="279"/>
      <c r="P23" s="279"/>
      <c r="Q23" s="281"/>
      <c r="R23" s="282"/>
      <c r="S23" s="282"/>
      <c r="T23" s="282"/>
      <c r="U23" s="282"/>
      <c r="V23" s="282"/>
      <c r="W23" s="282"/>
      <c r="X23" s="283"/>
      <c r="Y23" s="304"/>
      <c r="Z23" s="213"/>
    </row>
    <row r="24" spans="2:26" s="144" customFormat="1">
      <c r="B24" s="145"/>
      <c r="C24" s="146"/>
      <c r="D24" s="63"/>
      <c r="E24" s="166"/>
      <c r="F24" s="308"/>
      <c r="H24" s="279"/>
      <c r="I24" s="279"/>
      <c r="J24" s="279"/>
      <c r="K24" s="279"/>
      <c r="L24" s="280"/>
      <c r="M24" s="279"/>
      <c r="N24" s="279"/>
      <c r="O24" s="279"/>
      <c r="P24" s="279"/>
      <c r="Q24" s="281"/>
      <c r="R24" s="282"/>
      <c r="S24" s="282"/>
      <c r="T24" s="282"/>
      <c r="U24" s="282"/>
      <c r="V24" s="282"/>
      <c r="W24" s="282"/>
      <c r="X24" s="283"/>
      <c r="Y24" s="304"/>
      <c r="Z24" s="213"/>
    </row>
    <row r="25" spans="2:26" s="144" customFormat="1">
      <c r="B25" s="145"/>
      <c r="C25" s="146"/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/>
      <c r="C26" s="146"/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/>
      <c r="C27" s="146"/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/>
      <c r="C28" s="146"/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/>
      <c r="C29" s="146"/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/>
      <c r="C30" s="146"/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/>
      <c r="C31" s="146"/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/>
      <c r="C32" s="146"/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/>
      <c r="C33" s="146"/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/>
      <c r="C34" s="146"/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/>
      <c r="C35" s="146"/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/>
      <c r="C36" s="146"/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/>
      <c r="C37" s="146"/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/>
      <c r="C38" s="146"/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/>
      <c r="C39" s="146"/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/>
      <c r="C40" s="146"/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/>
      <c r="C41" s="146"/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7" priority="9">
      <formula>ISERROR(F11)</formula>
    </cfRule>
  </conditionalFormatting>
  <conditionalFormatting sqref="E12:F41 Y12:Y41">
    <cfRule type="duplicateValues" dxfId="6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348</v>
      </c>
      <c r="B1" s="217">
        <v>42173</v>
      </c>
      <c r="D1" s="132" t="s">
        <v>458</v>
      </c>
      <c r="F1" s="218" t="s">
        <v>552</v>
      </c>
      <c r="N1" s="219"/>
    </row>
    <row r="2" spans="1:14" ht="25.5">
      <c r="A2" s="220" t="s">
        <v>272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6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323</v>
      </c>
      <c r="D96" s="236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328</v>
      </c>
      <c r="D97" s="236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333</v>
      </c>
      <c r="D98" s="236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286</v>
      </c>
      <c r="D99" s="236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6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6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6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6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6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6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6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6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6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6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6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6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6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6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6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6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6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6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6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6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6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6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6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6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6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6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6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6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6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6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6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6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6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6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6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6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6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6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6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6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6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6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6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6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6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6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6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6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6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6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6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6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6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6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6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6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6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6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6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Z11" sqref="Z11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 xml:space="preserve">Elektrizitätswerk Goldbach-Hösbach 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Elektrizitätswerk Goldbach-Hösbach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>
        <f>Netzbetreiber!$D$11</f>
        <v>9870075200005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4" t="s">
        <v>462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49" t="s">
        <v>590</v>
      </c>
      <c r="C10" s="350"/>
      <c r="D10" s="95">
        <v>2</v>
      </c>
      <c r="E10" s="96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1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5">
        <f>MIN(SUMPRODUCT($M$11:$AD$11,M12:AD12),1)</f>
        <v>1</v>
      </c>
      <c r="F12" s="312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6">
        <f t="shared" ref="E13:E33" si="0">MIN(SUMPRODUCT($M$11:$AD$11,M13:AD13),1)</f>
        <v>1</v>
      </c>
      <c r="F13" s="313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6">
        <f t="shared" si="0"/>
        <v>0</v>
      </c>
      <c r="F14" s="313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6">
        <f t="shared" si="0"/>
        <v>0</v>
      </c>
      <c r="F15" s="313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6">
        <f t="shared" si="0"/>
        <v>1</v>
      </c>
      <c r="F16" s="313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6">
        <f t="shared" si="0"/>
        <v>1</v>
      </c>
      <c r="F17" s="313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6">
        <f t="shared" si="0"/>
        <v>1</v>
      </c>
      <c r="F18" s="313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6">
        <f t="shared" si="0"/>
        <v>1</v>
      </c>
      <c r="F19" s="313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656</v>
      </c>
      <c r="C20" s="118"/>
      <c r="D20" s="112">
        <v>12</v>
      </c>
      <c r="E20" s="316">
        <f t="shared" si="0"/>
        <v>1</v>
      </c>
      <c r="F20" s="313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6">
        <f t="shared" si="0"/>
        <v>1</v>
      </c>
      <c r="F21" s="313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6">
        <f t="shared" si="0"/>
        <v>1</v>
      </c>
      <c r="F22" s="313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6">
        <f t="shared" si="0"/>
        <v>1</v>
      </c>
      <c r="F23" s="313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6">
        <f t="shared" si="0"/>
        <v>0</v>
      </c>
      <c r="F24" s="313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6">
        <f t="shared" si="0"/>
        <v>1</v>
      </c>
      <c r="F25" s="313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6">
        <f t="shared" si="0"/>
        <v>1</v>
      </c>
      <c r="F26" s="313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6">
        <f t="shared" si="0"/>
        <v>0</v>
      </c>
      <c r="F27" s="313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6">
        <f t="shared" si="0"/>
        <v>1</v>
      </c>
      <c r="F28" s="313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6">
        <f t="shared" si="0"/>
        <v>0</v>
      </c>
      <c r="F29" s="313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6">
        <f t="shared" si="0"/>
        <v>0</v>
      </c>
      <c r="F30" s="313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6">
        <f t="shared" si="0"/>
        <v>1</v>
      </c>
      <c r="F31" s="313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6">
        <f t="shared" si="0"/>
        <v>1</v>
      </c>
      <c r="F32" s="313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7">
        <f t="shared" si="0"/>
        <v>0</v>
      </c>
      <c r="F33" s="314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459</v>
      </c>
      <c r="B1" s="129"/>
      <c r="D1" s="218" t="s">
        <v>552</v>
      </c>
    </row>
    <row r="2" spans="1:16">
      <c r="A2" s="238"/>
      <c r="B2" s="237" t="s">
        <v>460</v>
      </c>
    </row>
    <row r="3" spans="1:16" ht="20.100000000000001" customHeight="1">
      <c r="A3" s="351" t="s">
        <v>249</v>
      </c>
      <c r="B3" s="239" t="s">
        <v>86</v>
      </c>
      <c r="C3" s="240"/>
      <c r="D3" s="353" t="s">
        <v>461</v>
      </c>
      <c r="E3" s="354"/>
      <c r="F3" s="354"/>
      <c r="G3" s="354"/>
      <c r="H3" s="354"/>
      <c r="I3" s="354"/>
      <c r="J3" s="355"/>
      <c r="K3" s="241"/>
      <c r="L3" s="241"/>
      <c r="M3" s="241"/>
      <c r="N3" s="241"/>
      <c r="O3" s="242"/>
      <c r="P3" s="241"/>
    </row>
    <row r="4" spans="1:16" ht="20.100000000000001" customHeight="1">
      <c r="A4" s="352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369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369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gol_scheibe</cp:lastModifiedBy>
  <cp:lastPrinted>2015-03-20T22:59:10Z</cp:lastPrinted>
  <dcterms:created xsi:type="dcterms:W3CDTF">2015-01-15T05:25:41Z</dcterms:created>
  <dcterms:modified xsi:type="dcterms:W3CDTF">2015-07-20T13:12:39Z</dcterms:modified>
</cp:coreProperties>
</file>