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795" windowWidth="15600" windowHeight="675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13" i="7"/>
  <c r="O13"/>
  <c r="N13"/>
  <c r="M13"/>
  <c r="L13"/>
  <c r="K13"/>
  <c r="J13"/>
  <c r="I13"/>
  <c r="H13"/>
  <c r="F13"/>
  <c r="P12"/>
  <c r="O12"/>
  <c r="N12"/>
  <c r="M12"/>
  <c r="L12"/>
  <c r="K12"/>
  <c r="J12"/>
  <c r="I12"/>
  <c r="H12"/>
  <c r="F12"/>
  <c r="B6" i="8"/>
  <c r="B4"/>
  <c r="B5"/>
  <c r="B3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3"/>
  <c r="M63"/>
  <c r="K63"/>
  <c r="J63"/>
  <c r="I63"/>
  <c r="G63"/>
  <c r="F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3"/>
  <c r="M53"/>
  <c r="K53"/>
  <c r="J53"/>
  <c r="I53"/>
  <c r="G53"/>
  <c r="F53"/>
  <c r="E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D22" s="1"/>
  <c r="F11"/>
  <c r="F9"/>
  <c r="N21" l="1"/>
  <c r="J21"/>
  <c r="F21"/>
  <c r="M21"/>
  <c r="I21"/>
  <c r="L21"/>
  <c r="H21"/>
  <c r="K21"/>
  <c r="G21"/>
  <c r="D56"/>
  <c r="L31"/>
  <c r="H31"/>
  <c r="K31"/>
  <c r="G31"/>
  <c r="N31"/>
  <c r="J31"/>
  <c r="F31"/>
  <c r="E31" s="1"/>
  <c r="M31"/>
  <c r="I31"/>
  <c r="J55"/>
  <c r="H53"/>
  <c r="H63"/>
  <c r="D66" s="1"/>
  <c r="D24" i="15"/>
  <c r="C23"/>
  <c r="K65" i="18" l="1"/>
  <c r="G65"/>
  <c r="N65"/>
  <c r="L65"/>
  <c r="J65"/>
  <c r="H65"/>
  <c r="I65"/>
  <c r="M65"/>
  <c r="F65"/>
  <c r="K55"/>
  <c r="G55"/>
  <c r="L55"/>
  <c r="F55"/>
  <c r="E55" s="1"/>
  <c r="H55"/>
  <c r="M55"/>
  <c r="E21"/>
  <c r="N55"/>
  <c r="I55"/>
  <c r="F69" i="17"/>
  <c r="G69"/>
  <c r="H69"/>
  <c r="I69"/>
  <c r="J69"/>
  <c r="K69"/>
  <c r="L69"/>
  <c r="M69"/>
  <c r="N69"/>
  <c r="E69"/>
  <c r="E65" i="18" l="1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S12"/>
  <c r="T12"/>
  <c r="U12"/>
  <c r="V12"/>
  <c r="W12"/>
  <c r="R12"/>
  <c r="X12" l="1"/>
  <c r="X13"/>
  <c r="X11"/>
  <c r="X15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A5"/>
  <c r="A6"/>
  <c r="C6" s="1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C3" s="1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43" i="8" l="1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J14" i="7" l="1"/>
  <c r="N14"/>
  <c r="I15"/>
  <c r="M15"/>
  <c r="N11"/>
  <c r="L11"/>
  <c r="H11"/>
  <c r="L14"/>
  <c r="K15"/>
  <c r="P11"/>
  <c r="I14"/>
  <c r="H15"/>
  <c r="P15"/>
  <c r="M11"/>
  <c r="K14"/>
  <c r="O14"/>
  <c r="J15"/>
  <c r="N15"/>
  <c r="O11"/>
  <c r="J11"/>
  <c r="H14"/>
  <c r="P14"/>
  <c r="O15"/>
  <c r="K11"/>
  <c r="M14"/>
  <c r="L15"/>
  <c r="I11"/>
  <c r="F15"/>
  <c r="F14"/>
  <c r="F11"/>
  <c r="M8" i="4"/>
  <c r="M7"/>
  <c r="C5" i="1"/>
  <c r="D6" i="15"/>
  <c r="D6" i="7"/>
  <c r="Q13" l="1"/>
  <c r="Q15"/>
  <c r="Q11"/>
  <c r="Q12"/>
  <c r="Q14"/>
  <c r="C14"/>
  <c r="C12"/>
  <c r="C15"/>
  <c r="C13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<sst xmlns="http://schemas.openxmlformats.org/spreadsheetml/2006/main" count="1355" uniqueCount="667">
  <si>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</si>
  <si>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</si>
  <si>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</si>
  <si>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</si>
  <si>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</si>
  <si>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</si>
  <si>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</si>
  <si>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</si>
  <si>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</si>
  <si>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</si>
  <si>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</si>
  <si>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</si>
  <si>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</si>
  <si>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</si>
  <si>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</si>
  <si>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</si>
  <si>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</si>
  <si>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</si>
  <si>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</si>
  <si>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</si>
  <si>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</si>
  <si>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</si>
  <si>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</si>
  <si>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</si>
  <si>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</si>
  <si>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</si>
  <si>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</si>
  <si>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</si>
  <si>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</si>
  <si>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</si>
  <si>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</si>
  <si>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</si>
  <si>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</si>
  <si>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</si>
  <si>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</si>
  <si>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</si>
  <si>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</si>
  <si>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</si>
  <si>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</si>
  <si>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</si>
  <si>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</si>
  <si>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</si>
  <si>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</si>
  <si>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</si>
  <si>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</si>
  <si>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</si>
  <si>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</si>
  <si>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</si>
  <si>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</si>
  <si>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</si>
  <si>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</si>
  <si>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</si>
  <si>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</si>
  <si>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</si>
  <si>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</si>
  <si>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</si>
  <si>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</si>
  <si>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</si>
  <si>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</si>
  <si>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</si>
  <si>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</si>
  <si>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</si>
  <si>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</si>
  <si>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</si>
  <si>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</si>
  <si>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</si>
  <si>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</si>
  <si>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</si>
  <si>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</si>
  <si>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</si>
  <si>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</si>
  <si>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</si>
  <si>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</si>
  <si>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</si>
  <si>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</si>
  <si>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</si>
  <si>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</si>
  <si>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</si>
  <si>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</si>
  <si>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</si>
  <si>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</si>
  <si>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</si>
  <si>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</si>
  <si>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</si>
  <si>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</si>
  <si>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</si>
  <si>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</si>
  <si>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</si>
  <si>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</si>
  <si>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</si>
  <si>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</si>
  <si>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</si>
  <si>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</si>
  <si>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</si>
  <si>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</si>
  <si>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</si>
  <si>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</si>
  <si>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</si>
  <si>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</si>
  <si>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</si>
  <si>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</si>
  <si>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</si>
  <si>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</si>
  <si>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</si>
  <si>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</si>
  <si>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</si>
  <si>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</si>
  <si>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</si>
  <si>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</si>
  <si>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</si>
  <si>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</si>
  <si>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</si>
  <si>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</si>
  <si>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</si>
  <si>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</si>
  <si>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</si>
  <si>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</si>
  <si>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</si>
  <si>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</si>
  <si>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</si>
  <si>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</si>
  <si>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</si>
  <si>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</si>
  <si>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</si>
  <si>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</si>
  <si>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</si>
  <si>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</si>
  <si>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</si>
  <si>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</si>
  <si>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</si>
  <si>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</si>
  <si>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</si>
  <si>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</si>
  <si>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</si>
  <si>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</si>
  <si>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</si>
  <si>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</si>
  <si>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</si>
  <si>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</si>
  <si>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</si>
  <si>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</si>
  <si>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</si>
  <si>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</si>
  <si>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</si>
  <si>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</si>
  <si>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</si>
  <si>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</si>
  <si>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</si>
  <si>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</si>
  <si>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</si>
  <si>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</si>
  <si>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</si>
  <si>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</si>
  <si>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</si>
  <si>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</si>
  <si>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</si>
  <si>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</si>
  <si>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</si>
  <si>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</si>
  <si>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</si>
  <si>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</si>
  <si>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</si>
  <si>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</si>
  <si>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</si>
  <si>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</si>
  <si>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</si>
  <si>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</si>
  <si>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</si>
  <si>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</si>
  <si>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</si>
  <si>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</si>
  <si>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</si>
  <si>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</si>
  <si>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</si>
  <si>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</si>
  <si>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</si>
  <si>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</si>
  <si>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</si>
  <si>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</si>
  <si>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</si>
  <si>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</si>
  <si>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</si>
  <si>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</si>
  <si>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</si>
  <si>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</si>
  <si>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</si>
  <si>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</si>
  <si>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</si>
  <si>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</si>
  <si>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</si>
  <si>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</si>
  <si>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</si>
  <si>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</si>
  <si>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</si>
  <si>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</si>
  <si>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</si>
  <si>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</si>
  <si>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</si>
  <si>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</si>
  <si>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</si>
  <si>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</si>
  <si>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</si>
  <si>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</si>
  <si>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</si>
  <si>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</si>
  <si>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</si>
  <si>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</si>
  <si>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</si>
  <si>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</si>
  <si>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</si>
  <si>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</si>
  <si>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</si>
  <si>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</si>
  <si>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</si>
  <si>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</si>
  <si>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</si>
  <si>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</si>
  <si>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</si>
  <si>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</si>
  <si>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</si>
  <si>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</si>
  <si>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</si>
  <si>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</si>
  <si>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</si>
  <si>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</si>
  <si>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</si>
  <si>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</si>
  <si>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</si>
  <si>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</si>
  <si>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</si>
  <si>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</si>
  <si>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</si>
  <si>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</si>
  <si>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</si>
  <si>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</si>
  <si>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</si>
  <si>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</si>
  <si>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</si>
  <si>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</si>
  <si>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</si>
  <si>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</si>
  <si>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</si>
  <si>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</si>
  <si>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</si>
  <si>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</si>
  <si>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</si>
  <si>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</si>
  <si>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</si>
  <si>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</si>
  <si>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</si>
  <si>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</si>
  <si>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</si>
  <si>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</si>
  <si>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</si>
  <si>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</si>
  <si>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</si>
  <si>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</si>
  <si>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</si>
  <si>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</si>
  <si>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</si>
  <si>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</si>
  <si>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</si>
  <si>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</si>
  <si>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</si>
  <si>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</si>
  <si>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</si>
  <si>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</si>
  <si>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</si>
  <si>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</si>
  <si>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</si>
  <si>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</si>
  <si>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</si>
  <si>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</si>
  <si>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</si>
  <si>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</si>
  <si>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</si>
  <si>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</si>
  <si>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</si>
  <si>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</si>
  <si>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</si>
  <si>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</si>
  <si>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</si>
  <si>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</si>
  <si>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</si>
  <si>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</si>
  <si>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</si>
  <si>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</si>
  <si>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</si>
  <si>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</si>
  <si>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</si>
  <si>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</si>
  <si>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</si>
  <si>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</si>
  <si>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</si>
  <si>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</si>
  <si>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</si>
  <si>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</si>
  <si>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</si>
  <si>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</si>
  <si>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</si>
  <si>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</si>
  <si>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</si>
  <si>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</si>
  <si>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</si>
  <si>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</si>
  <si>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</si>
  <si>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</si>
  <si>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</si>
  <si>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</si>
  <si>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</si>
  <si>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</si>
  <si>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</si>
  <si>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</si>
  <si>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</si>
  <si>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</si>
  <si>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</si>
  <si>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</si>
  <si>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</si>
  <si>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</si>
  <si>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</si>
  <si>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</si>
  <si>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</si>
  <si>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</si>
  <si>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</si>
  <si>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</si>
  <si>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</si>
  <si>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</si>
  <si>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</si>
  <si>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</si>
  <si>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</si>
  <si>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</si>
  <si>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</si>
  <si>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</si>
  <si>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</si>
  <si>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</si>
  <si>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</si>
  <si>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</si>
  <si>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</si>
  <si>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</si>
  <si>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</si>
  <si>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</si>
  <si>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</si>
  <si>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</si>
  <si>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</si>
  <si>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</si>
  <si>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</si>
  <si>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</si>
  <si>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</si>
  <si>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</si>
  <si>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</si>
  <si>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</si>
  <si>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</si>
  <si>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</si>
  <si>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</si>
  <si>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</si>
  <si>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</si>
  <si>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</si>
  <si>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</si>
  <si>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</si>
  <si>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</si>
  <si>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</si>
  <si>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</si>
  <si>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</si>
  <si>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</si>
  <si>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</si>
  <si>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</si>
  <si>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</si>
  <si>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</si>
  <si>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</si>
  <si>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</si>
  <si>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</si>
  <si>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</si>
  <si>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</si>
  <si>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</si>
  <si>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</si>
  <si>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</si>
  <si>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</si>
  <si>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</si>
  <si>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</si>
  <si>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</si>
  <si>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</si>
  <si>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</si>
  <si>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</si>
  <si>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</si>
  <si>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</si>
  <si>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</si>
  <si>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</si>
  <si>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</si>
  <si>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</si>
  <si>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</si>
  <si>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</si>
  <si>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</si>
  <si>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</si>
  <si>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</si>
  <si>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</si>
  <si>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</si>
  <si>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</si>
  <si>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</si>
  <si>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</si>
  <si>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</si>
  <si>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</si>
  <si>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</si>
  <si>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</si>
  <si>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</si>
  <si>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</si>
  <si>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</si>
  <si>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</si>
  <si>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</si>
  <si>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</si>
  <si>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</si>
  <si>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</si>
  <si>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</si>
  <si>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</si>
  <si>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</si>
  <si>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</si>
  <si>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</si>
  <si>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</si>
  <si>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</si>
  <si>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</si>
  <si>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</si>
  <si>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</si>
  <si>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</si>
  <si>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</si>
  <si>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</si>
  <si>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</si>
  <si>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</si>
  <si>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</si>
  <si>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</si>
  <si>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</si>
  <si>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</si>
  <si>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</si>
  <si>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</si>
  <si>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</si>
  <si>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</si>
  <si>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</si>
  <si>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</si>
  <si>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</si>
  <si>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</si>
  <si>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</si>
  <si>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</si>
  <si>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</si>
  <si>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</si>
  <si>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</si>
  <si>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</si>
  <si>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</si>
  <si>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</si>
  <si>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</si>
  <si>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</si>
  <si>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</si>
  <si>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</si>
  <si>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</si>
  <si>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</si>
  <si>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</si>
  <si>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</si>
  <si>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</si>
  <si>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</si>
  <si>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</si>
  <si>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</si>
  <si>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</si>
  <si>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</si>
  <si>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</si>
  <si>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</si>
  <si>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</si>
  <si>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</si>
  <si>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</si>
  <si>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</si>
  <si>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</si>
  <si>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</si>
  <si>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</si>
  <si>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</si>
  <si>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</si>
  <si>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</si>
  <si>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</si>
  <si>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</si>
  <si>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</si>
  <si>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</si>
  <si>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</si>
  <si>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</si>
  <si>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</si>
  <si>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</si>
  <si>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</si>
  <si>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</si>
  <si>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</si>
  <si>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</si>
  <si>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</si>
  <si>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</si>
  <si>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</si>
  <si>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</si>
  <si>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</si>
  <si>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</si>
  <si>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</si>
  <si>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</si>
  <si>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</si>
  <si>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</si>
  <si>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</si>
  <si>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</si>
  <si>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</si>
  <si>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</si>
  <si>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</si>
  <si>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</si>
  <si>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</si>
  <si>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</si>
  <si>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</si>
  <si>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</si>
  <si>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</si>
  <si>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</si>
  <si>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</si>
  <si>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</si>
  <si>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</si>
  <si>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</si>
  <si>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</si>
  <si>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</si>
  <si>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</si>
  <si>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</si>
  <si>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</si>
  <si>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</si>
  <si>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</si>
  <si>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</si>
  <si>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</si>
  <si>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</si>
  <si>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</si>
  <si>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</si>
  <si>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</si>
  <si>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</si>
  <si>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</si>
  <si>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</si>
  <si>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</si>
  <si>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</si>
  <si>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</si>
  <si>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</si>
  <si>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</si>
  <si>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</si>
  <si>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</si>
  <si>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</si>
  <si>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</si>
  <si>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</si>
  <si>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</si>
  <si>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</si>
  <si>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</si>
  <si>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</si>
  <si>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</si>
  <si>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</si>
  <si>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</si>
  <si>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</si>
  <si>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</si>
  <si>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</si>
  <si>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</si>
  <si>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</si>
  <si>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</si>
  <si>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</si>
  <si>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</si>
  <si>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</si>
  <si>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</si>
  <si>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</si>
  <si>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</si>
  <si>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</si>
  <si>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</si>
  <si>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</si>
  <si>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</si>
  <si>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</si>
  <si>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</si>
  <si>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</si>
  <si>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</si>
  <si>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</si>
  <si>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</si>
  <si>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</si>
  <si>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</si>
  <si>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</si>
  <si>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</si>
  <si>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</si>
  <si>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</si>
  <si>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</si>
  <si>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</si>
  <si>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</si>
  <si>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</si>
  <si>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</si>
  <si>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</si>
  <si>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</si>
  <si>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</si>
  <si>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</si>
  <si>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</si>
  <si>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</si>
  <si>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</si>
  <si>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</si>
  <si>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</si>
  <si>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</si>
  <si>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</si>
  <si>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</si>
  <si>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</si>
  <si>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</si>
  <si>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</si>
  <si>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</si>
  <si>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</si>
  <si>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</si>
  <si>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</si>
  <si>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</si>
  <si>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</si>
  <si>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</si>
  <si>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</si>
  <si>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</si>
  <si>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</si>
  <si>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</si>
  <si>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</si>
  <si>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</si>
  <si>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</si>
  <si>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</si>
  <si>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</si>
  <si>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</si>
  <si>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</si>
  <si>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</si>
  <si>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</si>
  <si>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</si>
  <si>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</si>
  <si>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</si>
  <si>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</si>
  <si>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</si>
  <si>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</si>
  <si>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</si>
  <si>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</si>
  <si>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</si>
  <si>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</si>
  <si>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</si>
  <si>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</si>
  <si>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</si>
  <si>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</si>
  <si>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</si>
  <si>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</si>
  <si>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</si>
  <si>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</si>
  <si>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</si>
  <si>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</si>
  <si>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</si>
  <si>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</si>
  <si>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</si>
  <si>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</si>
  <si>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</si>
  <si>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</si>
  <si>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</si>
  <si>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</si>
  <si>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</si>
  <si>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</si>
  <si>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</si>
  <si>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</si>
  <si>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</si>
  <si>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</si>
  <si>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</si>
  <si>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</si>
  <si>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</si>
  <si>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</si>
  <si>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</si>
  <si>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</si>
  <si>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</si>
  <si>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</si>
  <si>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</si>
  <si>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</si>
  <si>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</si>
  <si>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</si>
  <si>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</si>
  <si>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Hammelburg</t>
  </si>
  <si>
    <t>Rote-Kreuz-Str. 44</t>
  </si>
  <si>
    <t>Hammelburg</t>
  </si>
  <si>
    <t>NCHN007010620000</t>
  </si>
  <si>
    <t>Bad Kissingen</t>
  </si>
  <si>
    <t>DE_GHD04</t>
  </si>
  <si>
    <t>EDM-Team</t>
  </si>
  <si>
    <t>edmsupport@cu-rz.de</t>
  </si>
  <si>
    <t>06021/45318-51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</si>
</sst>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8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42201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42">
        <v>9870106200007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97762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Stadtwerke Hammelburg</v>
      </c>
      <c r="E28" s="38"/>
      <c r="F28" s="11"/>
      <c r="G28" s="2"/>
    </row>
    <row r="29" spans="1:15">
      <c r="B29" s="15"/>
      <c r="C29" s="22" t="s">
        <v>397</v>
      </c>
      <c r="D29" s="45" t="s">
        <v>658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4" priority="2">
      <formula>IF(CELL("Zeile",D29)&lt;$D$25+CELL("Zeile",$D$29),1,0)</formula>
    </cfRule>
  </conditionalFormatting>
  <conditionalFormatting sqref="D30:D48">
    <cfRule type="expression" dxfId="5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E47" sqref="E4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Hammelburg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Stadtwerke Hammelburg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>
        <f>Netzbetreiber!$D$11</f>
        <v>9870106200007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6" t="s">
        <v>257</v>
      </c>
      <c r="I11" s="276" t="s">
        <v>260</v>
      </c>
      <c r="J11" s="276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6" t="s">
        <v>623</v>
      </c>
      <c r="I13" s="276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661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582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2" t="s">
        <v>616</v>
      </c>
      <c r="I22" s="272" t="s">
        <v>617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2" t="s">
        <v>619</v>
      </c>
      <c r="I23" s="8" t="s">
        <v>615</v>
      </c>
      <c r="J23" s="8"/>
      <c r="K23" s="8"/>
      <c r="L23" s="273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2" t="s">
        <v>618</v>
      </c>
      <c r="I24" s="272" t="s">
        <v>625</v>
      </c>
      <c r="J24" s="8"/>
      <c r="K24" s="8"/>
      <c r="L24" s="275" t="s">
        <v>626</v>
      </c>
      <c r="M24" s="275" t="s">
        <v>628</v>
      </c>
      <c r="N24" s="275" t="s">
        <v>627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372</v>
      </c>
      <c r="C26" s="6" t="s">
        <v>585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629</v>
      </c>
      <c r="D27" s="42" t="s">
        <v>630</v>
      </c>
      <c r="E27" s="15"/>
      <c r="H27" s="308" t="s">
        <v>630</v>
      </c>
      <c r="I27" s="274" t="s">
        <v>631</v>
      </c>
      <c r="J27" s="274" t="s">
        <v>632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633</v>
      </c>
      <c r="I28" s="275" t="s">
        <v>634</v>
      </c>
      <c r="J28" s="275" t="s">
        <v>635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636</v>
      </c>
      <c r="I29" s="275" t="s">
        <v>637</v>
      </c>
      <c r="J29" s="275" t="s">
        <v>638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639</v>
      </c>
      <c r="I32" s="275" t="s">
        <v>640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641</v>
      </c>
      <c r="I33" s="272" t="s">
        <v>636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556</v>
      </c>
      <c r="C35" s="24" t="s">
        <v>500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557</v>
      </c>
      <c r="C37" s="5" t="s">
        <v>367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368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662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sheetProtection sheet="1" objects="1" scenarios="1"/>
  <conditionalFormatting sqref="D15">
    <cfRule type="expression" dxfId="52" priority="20">
      <formula>IF($D$11="Gaspool",1,0)</formula>
    </cfRule>
  </conditionalFormatting>
  <conditionalFormatting sqref="D16">
    <cfRule type="expression" dxfId="51" priority="17">
      <formula>IF($D$11="NCG",1,0)</formula>
    </cfRule>
  </conditionalFormatting>
  <conditionalFormatting sqref="D48:D62">
    <cfRule type="expression" dxfId="50" priority="16">
      <formula>IF(CELL("Zeile",D48)&lt;$D$46+CELL("Zeile",$D$48),1,0)</formula>
    </cfRule>
  </conditionalFormatting>
  <conditionalFormatting sqref="D49:D62">
    <cfRule type="expression" dxfId="49" priority="15">
      <formula>IF(CELL(D49)&lt;$D$36+27,1,0)</formula>
    </cfRule>
  </conditionalFormatting>
  <conditionalFormatting sqref="D23">
    <cfRule type="expression" dxfId="48" priority="14">
      <formula>IF($D$22=$H$22,1,0)</formula>
    </cfRule>
  </conditionalFormatting>
  <conditionalFormatting sqref="D31">
    <cfRule type="expression" dxfId="47" priority="3">
      <formula>IF($D$18="synthetisch",1,0)</formula>
    </cfRule>
  </conditionalFormatting>
  <conditionalFormatting sqref="D28">
    <cfRule type="expression" dxfId="46" priority="1">
      <formula>IF(AND($D$27=$I$27,$D$26=$H$26),1,0)</formula>
    </cfRule>
  </conditionalFormatting>
  <conditionalFormatting sqref="D26:D28">
    <cfRule type="expression" dxfId="45" priority="4">
      <formula>IF($D$18="analytisch",1,0)</formula>
    </cfRule>
  </conditionalFormatting>
  <conditionalFormatting sqref="D27">
    <cfRule type="expression" dxfId="44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>
      <selection activeCell="G16" sqref="G16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Hammelburg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1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 t="str">
        <f>INDEX('SLP-Verfahren'!D48:D62,'SLP-Temp-Gebiet #01'!F10)</f>
        <v>Bad Kissingen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591</v>
      </c>
      <c r="D13" s="341"/>
      <c r="E13" s="341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452</v>
      </c>
      <c r="D14" s="342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2" t="s">
        <v>389</v>
      </c>
      <c r="D15" s="342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509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17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17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MeteoGroup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339" t="s">
        <v>662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>
        <v>10658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Bad Kissingen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>
        <f>E25</f>
        <v>10658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5" t="s">
        <v>142</v>
      </c>
    </row>
    <row r="71" spans="2:15"/>
    <row r="72" spans="2:15" ht="15.75" customHeight="1">
      <c r="C72" s="343" t="s">
        <v>587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3" priority="28">
      <formula>IF(E$20&lt;=$F$18,1,0)</formula>
    </cfRule>
  </conditionalFormatting>
  <conditionalFormatting sqref="E32:N36">
    <cfRule type="expression" dxfId="42" priority="27">
      <formula>IF(E$30&lt;=$F$28,1,0)</formula>
    </cfRule>
  </conditionalFormatting>
  <conditionalFormatting sqref="E26:F26">
    <cfRule type="expression" dxfId="41" priority="26">
      <formula>IF(E$20&lt;=$F$18,1,0)</formula>
    </cfRule>
  </conditionalFormatting>
  <conditionalFormatting sqref="E26:N26">
    <cfRule type="expression" dxfId="40" priority="25">
      <formula>IF(E$20&lt;=$F$18,1,0)</formula>
    </cfRule>
  </conditionalFormatting>
  <conditionalFormatting sqref="E56:N59">
    <cfRule type="expression" dxfId="39" priority="22">
      <formula>IF(E$54&lt;=$F$52,1,0)</formula>
    </cfRule>
  </conditionalFormatting>
  <conditionalFormatting sqref="E60:N60">
    <cfRule type="expression" dxfId="38" priority="21">
      <formula>IF(E$54&lt;=$F$52,1,0)</formula>
    </cfRule>
  </conditionalFormatting>
  <conditionalFormatting sqref="E66:N68">
    <cfRule type="expression" dxfId="37" priority="15">
      <formula>IF(E$64&lt;=$F$62,1,0)</formula>
    </cfRule>
  </conditionalFormatting>
  <conditionalFormatting sqref="E65:N68 E70:N70">
    <cfRule type="expression" dxfId="36" priority="13">
      <formula>IF(E$64&gt;$F$62,1,0)</formula>
    </cfRule>
  </conditionalFormatting>
  <conditionalFormatting sqref="E56:N60">
    <cfRule type="expression" dxfId="35" priority="12">
      <formula>IF(E$54&gt;$F$52,1,0)</formula>
    </cfRule>
  </conditionalFormatting>
  <conditionalFormatting sqref="E21:N26">
    <cfRule type="expression" dxfId="34" priority="11">
      <formula>IF(E$20&gt;$F$18,1,0)</formula>
    </cfRule>
  </conditionalFormatting>
  <conditionalFormatting sqref="E32:N36">
    <cfRule type="expression" dxfId="33" priority="10">
      <formula>IF(E$30&gt;$F$28,1,0)</formula>
    </cfRule>
  </conditionalFormatting>
  <conditionalFormatting sqref="H11 H8:H9">
    <cfRule type="expression" dxfId="32" priority="9">
      <formula>IF($F$9=1,1,0)</formula>
    </cfRule>
  </conditionalFormatting>
  <conditionalFormatting sqref="E55:N55">
    <cfRule type="expression" dxfId="31" priority="8">
      <formula>IF(E$54&gt;$F$52,1,0)</formula>
    </cfRule>
  </conditionalFormatting>
  <conditionalFormatting sqref="E31:N31">
    <cfRule type="expression" dxfId="30" priority="7">
      <formula>IF(E$30&gt;$F$28,1,0)</formula>
    </cfRule>
  </conditionalFormatting>
  <conditionalFormatting sqref="E70:N70">
    <cfRule type="expression" dxfId="29" priority="6">
      <formula>IF(E$64&lt;=$F$62,1,0)</formula>
    </cfRule>
  </conditionalFormatting>
  <conditionalFormatting sqref="H10">
    <cfRule type="expression" dxfId="28" priority="5">
      <formula>IF($F$9=1,1,0)</formula>
    </cfRule>
  </conditionalFormatting>
  <conditionalFormatting sqref="E69:N69">
    <cfRule type="expression" dxfId="27" priority="2">
      <formula>IF(E$64&lt;=$F$62,1,0)</formula>
    </cfRule>
  </conditionalFormatting>
  <conditionalFormatting sqref="E69:N69">
    <cfRule type="expression" dxfId="2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:N26 E56:N60 E22:F22 I22:N22 F52 F62 G24:N24 G70:N70 E34:N34 E69:N69 F25:N25 H32:N32 H33:N33 G36:N36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Hammelburg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2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>
        <f>INDEX('SLP-Verfahren'!D48:D62,'SLP-Temp-Gebiet #02'!F10)</f>
        <v>0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591</v>
      </c>
      <c r="D13" s="341"/>
      <c r="E13" s="341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452</v>
      </c>
      <c r="D14" s="342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2" t="s">
        <v>389</v>
      </c>
      <c r="D15" s="342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30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30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5" t="s">
        <v>142</v>
      </c>
    </row>
    <row r="71" spans="2:15"/>
    <row r="72" spans="2:15" ht="15.75" customHeight="1">
      <c r="C72" s="343" t="s">
        <v>587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5" priority="18">
      <formula>IF(E$20&lt;=$F$18,1,0)</formula>
    </cfRule>
  </conditionalFormatting>
  <conditionalFormatting sqref="E32:N36">
    <cfRule type="expression" dxfId="24" priority="17">
      <formula>IF(E$30&lt;=$F$28,1,0)</formula>
    </cfRule>
  </conditionalFormatting>
  <conditionalFormatting sqref="E26:F26">
    <cfRule type="expression" dxfId="23" priority="16">
      <formula>IF(E$20&lt;=$F$18,1,0)</formula>
    </cfRule>
  </conditionalFormatting>
  <conditionalFormatting sqref="E26:N26">
    <cfRule type="expression" dxfId="22" priority="15">
      <formula>IF(E$20&lt;=$F$18,1,0)</formula>
    </cfRule>
  </conditionalFormatting>
  <conditionalFormatting sqref="E56:N59">
    <cfRule type="expression" dxfId="21" priority="14">
      <formula>IF(E$54&lt;=$F$52,1,0)</formula>
    </cfRule>
  </conditionalFormatting>
  <conditionalFormatting sqref="E60:N60">
    <cfRule type="expression" dxfId="20" priority="13">
      <formula>IF(E$54&lt;=$F$52,1,0)</formula>
    </cfRule>
  </conditionalFormatting>
  <conditionalFormatting sqref="E66:N68">
    <cfRule type="expression" dxfId="19" priority="12">
      <formula>IF(E$64&lt;=$F$62,1,0)</formula>
    </cfRule>
  </conditionalFormatting>
  <conditionalFormatting sqref="E65:N68 E70:N70">
    <cfRule type="expression" dxfId="18" priority="11">
      <formula>IF(E$64&gt;$F$62,1,0)</formula>
    </cfRule>
  </conditionalFormatting>
  <conditionalFormatting sqref="E56:N60">
    <cfRule type="expression" dxfId="17" priority="10">
      <formula>IF(E$54&gt;$F$52,1,0)</formula>
    </cfRule>
  </conditionalFormatting>
  <conditionalFormatting sqref="E21:N26">
    <cfRule type="expression" dxfId="16" priority="9">
      <formula>IF(E$20&gt;$F$18,1,0)</formula>
    </cfRule>
  </conditionalFormatting>
  <conditionalFormatting sqref="E32:N36">
    <cfRule type="expression" dxfId="15" priority="8">
      <formula>IF(E$30&gt;$F$28,1,0)</formula>
    </cfRule>
  </conditionalFormatting>
  <conditionalFormatting sqref="H11 H8:H9">
    <cfRule type="expression" dxfId="14" priority="7">
      <formula>IF($F$9=1,1,0)</formula>
    </cfRule>
  </conditionalFormatting>
  <conditionalFormatting sqref="E55:N55">
    <cfRule type="expression" dxfId="13" priority="6">
      <formula>IF(E$54&gt;$F$52,1,0)</formula>
    </cfRule>
  </conditionalFormatting>
  <conditionalFormatting sqref="E31:N31">
    <cfRule type="expression" dxfId="12" priority="5">
      <formula>IF(E$30&gt;$F$28,1,0)</formula>
    </cfRule>
  </conditionalFormatting>
  <conditionalFormatting sqref="E70:N70">
    <cfRule type="expression" dxfId="11" priority="4">
      <formula>IF(E$64&lt;=$F$62,1,0)</formula>
    </cfRule>
  </conditionalFormatting>
  <conditionalFormatting sqref="H10">
    <cfRule type="expression" dxfId="10" priority="3">
      <formula>IF($F$9=1,1,0)</formula>
    </cfRule>
  </conditionalFormatting>
  <conditionalFormatting sqref="E69:N69">
    <cfRule type="expression" dxfId="9" priority="2">
      <formula>IF(E$64&lt;=$F$62,1,0)</formula>
    </cfRule>
  </conditionalFormatting>
  <conditionalFormatting sqref="E69:N69">
    <cfRule type="expression" dxfId="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B10" sqref="B10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Hammelburg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Stadtwerke Hammelburg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>
        <f>Netzbetreiber!$D$11</f>
        <v>9870106200007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7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5" t="s">
        <v>655</v>
      </c>
    </row>
    <row r="11" spans="2:26" ht="15.75" thickBot="1">
      <c r="B11" s="140" t="s">
        <v>501</v>
      </c>
      <c r="C11" s="141" t="s">
        <v>516</v>
      </c>
      <c r="D11" s="304" t="s">
        <v>248</v>
      </c>
      <c r="E11" s="340" t="s">
        <v>523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2">
        <v>1</v>
      </c>
      <c r="C12" s="143" t="str">
        <f t="shared" ref="C12:C41" si="0">$D$6</f>
        <v>Stadtwerke Hammelburg</v>
      </c>
      <c r="D12" s="63" t="s">
        <v>248</v>
      </c>
      <c r="E12" s="166" t="s">
        <v>56</v>
      </c>
      <c r="F12" s="307" t="str">
        <f>VLOOKUP($E12,'BDEW-Standard'!$B$3:$M$110,F$9,0)</f>
        <v>G14</v>
      </c>
      <c r="H12" s="278">
        <f>ROUND(VLOOKUP($E12,'BDEW-Standard'!$B$3:$M$110,H$9,0),7)</f>
        <v>3.159294</v>
      </c>
      <c r="I12" s="278">
        <f>ROUND(VLOOKUP($E12,'BDEW-Standard'!$B$3:$M$110,I$9,0),7)</f>
        <v>-37.406886</v>
      </c>
      <c r="J12" s="278">
        <f>ROUND(VLOOKUP($E12,'BDEW-Standard'!$B$3:$M$110,J$9,0),7)</f>
        <v>6.1418926000000003</v>
      </c>
      <c r="K12" s="278">
        <f>ROUND(VLOOKUP($E12,'BDEW-Standard'!$B$3:$M$110,K$9,0),7)</f>
        <v>7.6563300000000001E-2</v>
      </c>
      <c r="L12" s="279">
        <f>ROUND(VLOOKUP($E12,'BDEW-Standard'!$B$3:$M$110,L$9,0),1)</f>
        <v>40</v>
      </c>
      <c r="M12" s="278">
        <f>ROUND(VLOOKUP($E12,'BDEW-Standard'!$B$3:$M$110,M$9,0),7)</f>
        <v>0</v>
      </c>
      <c r="N12" s="278">
        <f>ROUND(VLOOKUP($E12,'BDEW-Standard'!$B$3:$M$110,N$9,0),7)</f>
        <v>0</v>
      </c>
      <c r="O12" s="278">
        <f>ROUND(VLOOKUP($E12,'BDEW-Standard'!$B$3:$M$110,O$9,0),7)</f>
        <v>0</v>
      </c>
      <c r="P12" s="278">
        <f>ROUND(VLOOKUP($E12,'BDEW-Standard'!$B$3:$M$110,P$9,0),7)</f>
        <v>0</v>
      </c>
      <c r="Q12" s="280">
        <f t="shared" ref="Q12:Q15" si="1">($H12/(1+($I12/($Q$9-$L12))^$J12)+$K12)+MAX($M12*$Q$9+$N12,$O12*$Q$9+$P12)</f>
        <v>0.95202070224521151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4" customFormat="1">
      <c r="B13" s="145">
        <v>2</v>
      </c>
      <c r="C13" s="146" t="str">
        <f t="shared" si="0"/>
        <v>Stadtwerke Hammelburg</v>
      </c>
      <c r="D13" s="63" t="s">
        <v>248</v>
      </c>
      <c r="E13" s="166" t="s">
        <v>66</v>
      </c>
      <c r="F13" s="307" t="str">
        <f>VLOOKUP($E13,'BDEW-Standard'!$B$3:$M$110,F$9,0)</f>
        <v>G24</v>
      </c>
      <c r="H13" s="278">
        <f>ROUND(VLOOKUP($E13,'BDEW-Standard'!$B$3:$M$110,H$9,0),7)</f>
        <v>2.4859160999999999</v>
      </c>
      <c r="I13" s="278">
        <f>ROUND(VLOOKUP($E13,'BDEW-Standard'!$B$3:$M$110,I$9,0),7)</f>
        <v>-35.043597800000001</v>
      </c>
      <c r="J13" s="278">
        <f>ROUND(VLOOKUP($E13,'BDEW-Standard'!$B$3:$M$110,J$9,0),7)</f>
        <v>6.2818214000000001</v>
      </c>
      <c r="K13" s="278">
        <f>ROUND(VLOOKUP($E13,'BDEW-Standard'!$B$3:$M$110,K$9,0),7)</f>
        <v>0.1065396</v>
      </c>
      <c r="L13" s="279">
        <f>ROUND(VLOOKUP($E13,'BDEW-Standard'!$B$3:$M$110,L$9,0),1)</f>
        <v>40</v>
      </c>
      <c r="M13" s="278">
        <f>ROUND(VLOOKUP($E13,'BDEW-Standard'!$B$3:$M$110,M$9,0),7)</f>
        <v>0</v>
      </c>
      <c r="N13" s="278">
        <f>ROUND(VLOOKUP($E13,'BDEW-Standard'!$B$3:$M$110,N$9,0),7)</f>
        <v>0</v>
      </c>
      <c r="O13" s="278">
        <f>ROUND(VLOOKUP($E13,'BDEW-Standard'!$B$3:$M$110,O$9,0),7)</f>
        <v>0</v>
      </c>
      <c r="P13" s="278">
        <f>ROUND(VLOOKUP($E13,'BDEW-Standard'!$B$3:$M$110,P$9,0),7)</f>
        <v>0</v>
      </c>
      <c r="Q13" s="280">
        <f t="shared" si="1"/>
        <v>1.0041152127680664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5" si="2">7-SUM(R13:W13)</f>
        <v>1</v>
      </c>
      <c r="Y13" s="303"/>
      <c r="Z13" s="212"/>
    </row>
    <row r="14" spans="2:26" s="144" customFormat="1">
      <c r="B14" s="145">
        <v>3</v>
      </c>
      <c r="C14" s="146" t="str">
        <f t="shared" si="0"/>
        <v>Stadtwerke Hammelburg</v>
      </c>
      <c r="D14" s="63" t="s">
        <v>248</v>
      </c>
      <c r="E14" s="165" t="s">
        <v>4</v>
      </c>
      <c r="F14" s="307" t="str">
        <f>VLOOKUP($E14,'BDEW-Standard'!$B$3:$M$94,F$9,0)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4" customFormat="1">
      <c r="B15" s="145">
        <v>4</v>
      </c>
      <c r="C15" s="146" t="str">
        <f t="shared" si="0"/>
        <v>Stadtwerke Hammelburg</v>
      </c>
      <c r="D15" s="63" t="s">
        <v>248</v>
      </c>
      <c r="E15" s="166" t="s">
        <v>663</v>
      </c>
      <c r="F15" s="307" t="str">
        <f>VLOOKUP($E15,'BDEW-Standard'!$B$3:$M$94,F$9,0)</f>
        <v>HD4</v>
      </c>
      <c r="H15" s="278">
        <f>ROUND(VLOOKUP($E15,'BDEW-Standard'!$B$3:$M$94,H$9,0),7)</f>
        <v>3.0084346000000002</v>
      </c>
      <c r="I15" s="278">
        <f>ROUND(VLOOKUP($E15,'BDEW-Standard'!$B$3:$M$94,I$9,0),7)</f>
        <v>-36.607845300000001</v>
      </c>
      <c r="J15" s="278">
        <f>ROUND(VLOOKUP($E15,'BDEW-Standard'!$B$3:$M$94,J$9,0),7)</f>
        <v>7.3211870000000001</v>
      </c>
      <c r="K15" s="278">
        <f>ROUND(VLOOKUP($E15,'BDEW-Standard'!$B$3:$M$94,K$9,0),7)</f>
        <v>0.15496599999999999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0.97302438504000599</v>
      </c>
      <c r="R15" s="281">
        <f>ROUND(VLOOKUP(MID($E15,4,3),'Wochentag F(WT)'!$B$7:$J$22,R$9,0),4)</f>
        <v>1.03</v>
      </c>
      <c r="S15" s="281">
        <f>ROUND(VLOOKUP(MID($E15,4,3),'Wochentag F(WT)'!$B$7:$J$22,S$9,0),4)</f>
        <v>1.03</v>
      </c>
      <c r="T15" s="281">
        <f>ROUND(VLOOKUP(MID($E15,4,3),'Wochentag F(WT)'!$B$7:$J$22,T$9,0),4)</f>
        <v>1.02</v>
      </c>
      <c r="U15" s="281">
        <f>ROUND(VLOOKUP(MID($E15,4,3),'Wochentag F(WT)'!$B$7:$J$22,U$9,0),4)</f>
        <v>1.03</v>
      </c>
      <c r="V15" s="281">
        <f>ROUND(VLOOKUP(MID($E15,4,3),'Wochentag F(WT)'!$B$7:$J$22,V$9,0),4)</f>
        <v>1.01</v>
      </c>
      <c r="W15" s="281">
        <f>ROUND(VLOOKUP(MID($E15,4,3),'Wochentag F(WT)'!$B$7:$J$22,W$9,0),4)</f>
        <v>0.93</v>
      </c>
      <c r="X15" s="282">
        <f t="shared" si="2"/>
        <v>0.95000000000000018</v>
      </c>
      <c r="Y15" s="303"/>
      <c r="Z15" s="212"/>
    </row>
    <row r="16" spans="2:26" s="144" customFormat="1">
      <c r="B16" s="145"/>
      <c r="C16" s="146"/>
      <c r="D16" s="63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4" customFormat="1">
      <c r="B17" s="145"/>
      <c r="C17" s="146"/>
      <c r="D17" s="63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4" customFormat="1">
      <c r="B18" s="145"/>
      <c r="C18" s="146"/>
      <c r="D18" s="63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4" customFormat="1">
      <c r="B19" s="145"/>
      <c r="C19" s="146"/>
      <c r="D19" s="63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4" customFormat="1">
      <c r="B20" s="145"/>
      <c r="C20" s="146"/>
      <c r="D20" s="63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4" customFormat="1">
      <c r="B21" s="145"/>
      <c r="C21" s="146"/>
      <c r="D21" s="63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4" customFormat="1">
      <c r="B22" s="145"/>
      <c r="C22" s="146"/>
      <c r="D22" s="63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4" customFormat="1">
      <c r="B23" s="145"/>
      <c r="C23" s="146"/>
      <c r="D23" s="63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4" customFormat="1">
      <c r="B24" s="145"/>
      <c r="C24" s="146"/>
      <c r="D24" s="63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4" customFormat="1">
      <c r="B25" s="145"/>
      <c r="C25" s="146"/>
      <c r="D25" s="63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4" customFormat="1">
      <c r="B26" s="145"/>
      <c r="C26" s="146"/>
      <c r="D26" s="63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4" customFormat="1">
      <c r="B27" s="145"/>
      <c r="C27" s="146"/>
      <c r="D27" s="63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4" customFormat="1">
      <c r="B28" s="145"/>
      <c r="C28" s="146"/>
      <c r="D28" s="63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4" customFormat="1">
      <c r="B29" s="145"/>
      <c r="C29" s="146"/>
      <c r="D29" s="63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4" customFormat="1">
      <c r="B30" s="145"/>
      <c r="C30" s="146"/>
      <c r="D30" s="63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4" customFormat="1">
      <c r="B31" s="145"/>
      <c r="C31" s="146"/>
      <c r="D31" s="63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4" customFormat="1">
      <c r="B32" s="145"/>
      <c r="C32" s="146"/>
      <c r="D32" s="63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4" customFormat="1">
      <c r="B33" s="145"/>
      <c r="C33" s="146"/>
      <c r="D33" s="63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4" customFormat="1">
      <c r="B34" s="145"/>
      <c r="C34" s="146"/>
      <c r="D34" s="63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4" customFormat="1">
      <c r="B35" s="145"/>
      <c r="C35" s="146"/>
      <c r="D35" s="63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4" customFormat="1">
      <c r="B36" s="145"/>
      <c r="C36" s="146"/>
      <c r="D36" s="63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4" customFormat="1">
      <c r="B37" s="145"/>
      <c r="C37" s="146"/>
      <c r="D37" s="63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4" customFormat="1">
      <c r="B38" s="145"/>
      <c r="C38" s="146"/>
      <c r="D38" s="63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4" customFormat="1">
      <c r="B39" s="145"/>
      <c r="C39" s="146"/>
      <c r="D39" s="63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4" customFormat="1">
      <c r="B40" s="145"/>
      <c r="C40" s="146"/>
      <c r="D40" s="63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4" customFormat="1">
      <c r="B41" s="145"/>
      <c r="C41" s="146"/>
      <c r="D41" s="63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7" priority="9">
      <formula>ISERROR(F11)</formula>
    </cfRule>
  </conditionalFormatting>
  <conditionalFormatting sqref="E12:F41 Y12:Y41">
    <cfRule type="duplicateValues" dxfId="6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5" t="s">
        <v>348</v>
      </c>
      <c r="B1" s="216">
        <v>42173</v>
      </c>
      <c r="D1" s="132" t="s">
        <v>458</v>
      </c>
      <c r="F1" s="217" t="s">
        <v>552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5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9" t="s">
        <v>245</v>
      </c>
      <c r="B96" s="129" t="s">
        <v>55</v>
      </c>
      <c r="C96" s="129" t="s">
        <v>323</v>
      </c>
      <c r="D96" s="235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9" t="s">
        <v>245</v>
      </c>
      <c r="B97" s="129" t="s">
        <v>60</v>
      </c>
      <c r="C97" s="129" t="s">
        <v>328</v>
      </c>
      <c r="D97" s="235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9" t="s">
        <v>245</v>
      </c>
      <c r="B98" s="129" t="s">
        <v>65</v>
      </c>
      <c r="C98" s="129" t="s">
        <v>333</v>
      </c>
      <c r="D98" s="235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9" t="s">
        <v>245</v>
      </c>
      <c r="B99" s="129" t="s">
        <v>18</v>
      </c>
      <c r="C99" s="129" t="s">
        <v>286</v>
      </c>
      <c r="D99" s="235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5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5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5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5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5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5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5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5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5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5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5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5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5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5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5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5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5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5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5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5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5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5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5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5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5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5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5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5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5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5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5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5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5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5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5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5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5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5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5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5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5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5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5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5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5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5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5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5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5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5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5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5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5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5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5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5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5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5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5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opLeftCell="A9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Hammelburg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Stadtwerke Hammelburg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>
        <f>Netzbetreiber!$D$11</f>
        <v>9870106200007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9" t="s">
        <v>590</v>
      </c>
      <c r="C10" s="350"/>
      <c r="D10" s="95">
        <v>2</v>
      </c>
      <c r="E10" s="96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4">
        <f>MIN(SUMPRODUCT($M$11:$AD$11,M12:AD12),1)</f>
        <v>1</v>
      </c>
      <c r="F12" s="311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5">
        <f t="shared" ref="E13:E33" si="0">MIN(SUMPRODUCT($M$11:$AD$11,M13:AD13),1)</f>
        <v>1</v>
      </c>
      <c r="F13" s="312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5">
        <f t="shared" si="0"/>
        <v>0</v>
      </c>
      <c r="F14" s="312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5">
        <f t="shared" si="0"/>
        <v>0</v>
      </c>
      <c r="F15" s="312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5">
        <f t="shared" si="0"/>
        <v>1</v>
      </c>
      <c r="F16" s="312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5">
        <f t="shared" si="0"/>
        <v>1</v>
      </c>
      <c r="F17" s="312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5">
        <f t="shared" si="0"/>
        <v>1</v>
      </c>
      <c r="F18" s="312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5">
        <f t="shared" si="0"/>
        <v>1</v>
      </c>
      <c r="F19" s="312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5">
        <f t="shared" si="0"/>
        <v>1</v>
      </c>
      <c r="F20" s="312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5">
        <f t="shared" si="0"/>
        <v>1</v>
      </c>
      <c r="F21" s="312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5">
        <f t="shared" si="0"/>
        <v>1</v>
      </c>
      <c r="F22" s="312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5">
        <f t="shared" si="0"/>
        <v>1</v>
      </c>
      <c r="F23" s="312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5">
        <f t="shared" si="0"/>
        <v>0</v>
      </c>
      <c r="F24" s="312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5">
        <f t="shared" si="0"/>
        <v>1</v>
      </c>
      <c r="F25" s="312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5">
        <f t="shared" si="0"/>
        <v>1</v>
      </c>
      <c r="F26" s="312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5">
        <f t="shared" si="0"/>
        <v>0</v>
      </c>
      <c r="F27" s="312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5">
        <f t="shared" si="0"/>
        <v>1</v>
      </c>
      <c r="F28" s="312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5">
        <f t="shared" si="0"/>
        <v>0</v>
      </c>
      <c r="F29" s="312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5">
        <f t="shared" si="0"/>
        <v>0</v>
      </c>
      <c r="F30" s="312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5">
        <f t="shared" si="0"/>
        <v>1</v>
      </c>
      <c r="F31" s="312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5">
        <f t="shared" si="0"/>
        <v>1</v>
      </c>
      <c r="F32" s="312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6">
        <f t="shared" si="0"/>
        <v>0</v>
      </c>
      <c r="F33" s="313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9" customWidth="1"/>
    <col min="16" max="16" width="16.5703125" style="237" customWidth="1"/>
    <col min="17" max="16384" width="11.42578125" style="237"/>
  </cols>
  <sheetData>
    <row r="1" spans="1:16" s="236" customFormat="1">
      <c r="A1" s="132" t="s">
        <v>459</v>
      </c>
      <c r="B1" s="129"/>
      <c r="D1" s="217" t="s">
        <v>552</v>
      </c>
    </row>
    <row r="2" spans="1:16">
      <c r="A2" s="237"/>
      <c r="B2" s="236" t="s">
        <v>460</v>
      </c>
    </row>
    <row r="3" spans="1:16" ht="20.100000000000001" customHeight="1">
      <c r="A3" s="351" t="s">
        <v>249</v>
      </c>
      <c r="B3" s="238" t="s">
        <v>86</v>
      </c>
      <c r="C3" s="239"/>
      <c r="D3" s="353" t="s">
        <v>461</v>
      </c>
      <c r="E3" s="354"/>
      <c r="F3" s="354"/>
      <c r="G3" s="354"/>
      <c r="H3" s="354"/>
      <c r="I3" s="354"/>
      <c r="J3" s="355"/>
      <c r="K3" s="240"/>
      <c r="L3" s="240"/>
      <c r="M3" s="240"/>
      <c r="N3" s="240"/>
      <c r="O3" s="241"/>
      <c r="P3" s="240"/>
    </row>
    <row r="4" spans="1:16" ht="20.100000000000001" customHeight="1">
      <c r="A4" s="352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Peter Luxa</cp:lastModifiedBy>
  <cp:lastPrinted>2015-03-20T22:59:10Z</cp:lastPrinted>
  <dcterms:created xsi:type="dcterms:W3CDTF">2015-01-15T05:25:41Z</dcterms:created>
  <dcterms:modified xsi:type="dcterms:W3CDTF">2015-07-20T14:18:24Z</dcterms:modified>
</cp:coreProperties>
</file>