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 activeTab="7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3" i="7"/>
  <c r="P12"/>
  <c r="O13"/>
  <c r="O12"/>
  <c r="N13"/>
  <c r="N12"/>
  <c r="M13"/>
  <c r="M12"/>
  <c r="L13"/>
  <c r="L12"/>
  <c r="K13"/>
  <c r="K12"/>
  <c r="J13"/>
  <c r="J12"/>
  <c r="I13"/>
  <c r="I12"/>
  <c r="H13"/>
  <c r="H12"/>
  <c r="F13"/>
  <c r="F12"/>
  <c r="B6" i="8" l="1"/>
  <c r="B4"/>
  <c r="B5"/>
  <c r="B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3"/>
  <c r="M63"/>
  <c r="K63"/>
  <c r="J63"/>
  <c r="I63"/>
  <c r="G63"/>
  <c r="F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3"/>
  <c r="M53"/>
  <c r="K53"/>
  <c r="J53"/>
  <c r="I53"/>
  <c r="G53"/>
  <c r="F53"/>
  <c r="E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N21" l="1"/>
  <c r="J21"/>
  <c r="F21"/>
  <c r="M21"/>
  <c r="I21"/>
  <c r="L21"/>
  <c r="H21"/>
  <c r="K21"/>
  <c r="G21"/>
  <c r="D56"/>
  <c r="L31"/>
  <c r="H31"/>
  <c r="K31"/>
  <c r="G31"/>
  <c r="N31"/>
  <c r="J31"/>
  <c r="F31"/>
  <c r="E31" s="1"/>
  <c r="M31"/>
  <c r="I31"/>
  <c r="J55"/>
  <c r="H53"/>
  <c r="H63"/>
  <c r="D66" s="1"/>
  <c r="D24" i="15"/>
  <c r="C23"/>
  <c r="K65" i="18" l="1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65" i="18" l="1"/>
  <c r="F11" i="17"/>
  <c r="I47" i="15"/>
  <c r="J47"/>
  <c r="K47"/>
  <c r="L47"/>
  <c r="M47"/>
  <c r="N47"/>
  <c r="O47"/>
  <c r="P47"/>
  <c r="Q47"/>
  <c r="R47"/>
  <c r="S47"/>
  <c r="T47"/>
  <c r="U47"/>
  <c r="V47"/>
  <c r="H47"/>
  <c r="G56" i="17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S12"/>
  <c r="T12"/>
  <c r="U12"/>
  <c r="V12"/>
  <c r="W12"/>
  <c r="R12"/>
  <c r="X12" l="1"/>
  <c r="X13"/>
  <c r="X11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A5"/>
  <c r="A6"/>
  <c r="C6" s="1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C3" s="1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43" i="8" l="1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N11"/>
  <c r="L11"/>
  <c r="H11"/>
  <c r="L14"/>
  <c r="P11"/>
  <c r="I14"/>
  <c r="M11"/>
  <c r="K14"/>
  <c r="O14"/>
  <c r="O11"/>
  <c r="J11"/>
  <c r="H14"/>
  <c r="P14"/>
  <c r="K11"/>
  <c r="M14"/>
  <c r="I11"/>
  <c r="F14"/>
  <c r="F11"/>
  <c r="M8" i="4"/>
  <c r="M7"/>
  <c r="C5" i="1"/>
  <c r="D6" i="15"/>
  <c r="D6" i="7"/>
  <c r="Q13" l="1"/>
  <c r="Q11"/>
  <c r="Q12"/>
  <c r="Q14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<sst xmlns="http://schemas.openxmlformats.org/spreadsheetml/2006/main" count="1353" uniqueCount="667">
  <si>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</si>
  <si>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</si>
  <si>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</si>
  <si>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</si>
  <si>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</si>
  <si>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</si>
  <si>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</si>
  <si>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</si>
  <si>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</si>
  <si>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</si>
  <si>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</si>
  <si>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</si>
  <si>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</si>
  <si>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</si>
  <si>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</si>
  <si>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</si>
  <si>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</si>
  <si>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</si>
  <si>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</si>
  <si>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</si>
  <si>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</si>
  <si>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</si>
  <si>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</si>
  <si>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</si>
  <si>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</si>
  <si>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</si>
  <si>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</si>
  <si>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</si>
  <si>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</si>
  <si>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</si>
  <si>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</si>
  <si>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</si>
  <si>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</si>
  <si>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</si>
  <si>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</si>
  <si>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</si>
  <si>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</si>
  <si>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</si>
  <si>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</si>
  <si>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</si>
  <si>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</si>
  <si>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</si>
  <si>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</si>
  <si>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</si>
  <si>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</si>
  <si>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</si>
  <si>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</si>
  <si>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</si>
  <si>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</si>
  <si>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</si>
  <si>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</si>
  <si>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</si>
  <si>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</si>
  <si>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</si>
  <si>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</si>
  <si>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</si>
  <si>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</si>
  <si>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</si>
  <si>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</si>
  <si>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</si>
  <si>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</si>
  <si>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</si>
  <si>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</si>
  <si>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</si>
  <si>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</si>
  <si>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</si>
  <si>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</si>
  <si>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</si>
  <si>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</si>
  <si>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</si>
  <si>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</si>
  <si>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</si>
  <si>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</si>
  <si>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</si>
  <si>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</si>
  <si>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</si>
  <si>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</si>
  <si>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</si>
  <si>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</si>
  <si>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</si>
  <si>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</si>
  <si>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</si>
  <si>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</si>
  <si>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</si>
  <si>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</si>
  <si>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</si>
  <si>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</si>
  <si>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</si>
  <si>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</si>
  <si>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</si>
  <si>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</si>
  <si>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</si>
  <si>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</si>
  <si>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</si>
  <si>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</si>
  <si>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</si>
  <si>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</si>
  <si>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</si>
  <si>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</si>
  <si>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</si>
  <si>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</si>
  <si>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</si>
  <si>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</si>
  <si>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</si>
  <si>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</si>
  <si>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</si>
  <si>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</si>
  <si>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</si>
  <si>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</si>
  <si>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</si>
  <si>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</si>
  <si>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</si>
  <si>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</si>
  <si>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</si>
  <si>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</si>
  <si>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</si>
  <si>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</si>
  <si>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</si>
  <si>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</si>
  <si>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</si>
  <si>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</si>
  <si>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</si>
  <si>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</si>
  <si>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</si>
  <si>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</si>
  <si>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</si>
  <si>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</si>
  <si>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</si>
  <si>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</si>
  <si>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</si>
  <si>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</si>
  <si>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</si>
  <si>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</si>
  <si>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</si>
  <si>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</si>
  <si>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</si>
  <si>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</si>
  <si>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</si>
  <si>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</si>
  <si>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</si>
  <si>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</si>
  <si>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</si>
  <si>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</si>
  <si>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</si>
  <si>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</si>
  <si>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</si>
  <si>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</si>
  <si>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</si>
  <si>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</si>
  <si>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</si>
  <si>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</si>
  <si>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</si>
  <si>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</si>
  <si>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</si>
  <si>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</si>
  <si>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</si>
  <si>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</si>
  <si>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</si>
  <si>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</si>
  <si>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</si>
  <si>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</si>
  <si>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</si>
  <si>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</si>
  <si>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</si>
  <si>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</si>
  <si>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</si>
  <si>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</si>
  <si>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</si>
  <si>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</si>
  <si>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</si>
  <si>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</si>
  <si>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</si>
  <si>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</si>
  <si>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</si>
  <si>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</si>
  <si>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</si>
  <si>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</si>
  <si>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</si>
  <si>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</si>
  <si>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</si>
  <si>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</si>
  <si>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</si>
  <si>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</si>
  <si>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</si>
  <si>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</si>
  <si>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</si>
  <si>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</si>
  <si>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</si>
  <si>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</si>
  <si>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</si>
  <si>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</si>
  <si>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</si>
  <si>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</si>
  <si>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</si>
  <si>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</si>
  <si>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</si>
  <si>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</si>
  <si>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</si>
  <si>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</si>
  <si>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</si>
  <si>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</si>
  <si>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</si>
  <si>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</si>
  <si>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</si>
  <si>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</si>
  <si>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</si>
  <si>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</si>
  <si>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</si>
  <si>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</si>
  <si>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</si>
  <si>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</si>
  <si>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</si>
  <si>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</si>
  <si>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</si>
  <si>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</si>
  <si>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</si>
  <si>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</si>
  <si>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</si>
  <si>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</si>
  <si>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</si>
  <si>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</si>
  <si>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</si>
  <si>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</si>
  <si>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</si>
  <si>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</si>
  <si>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</si>
  <si>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</si>
  <si>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</si>
  <si>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</si>
  <si>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</si>
  <si>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</si>
  <si>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</si>
  <si>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</si>
  <si>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</si>
  <si>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</si>
  <si>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</si>
  <si>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</si>
  <si>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</si>
  <si>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</si>
  <si>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</si>
  <si>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</si>
  <si>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</si>
  <si>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</si>
  <si>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</si>
  <si>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</si>
  <si>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</si>
  <si>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</si>
  <si>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</si>
  <si>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</si>
  <si>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</si>
  <si>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</si>
  <si>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</si>
  <si>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</si>
  <si>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</si>
  <si>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</si>
  <si>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</si>
  <si>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</si>
  <si>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</si>
  <si>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</si>
  <si>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</si>
  <si>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</si>
  <si>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</si>
  <si>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</si>
  <si>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</si>
  <si>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</si>
  <si>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</si>
  <si>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</si>
  <si>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</si>
  <si>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</si>
  <si>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</si>
  <si>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</si>
  <si>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</si>
  <si>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</si>
  <si>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</si>
  <si>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</si>
  <si>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</si>
  <si>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</si>
  <si>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</si>
  <si>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</si>
  <si>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</si>
  <si>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</si>
  <si>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</si>
  <si>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</si>
  <si>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</si>
  <si>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</si>
  <si>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</si>
  <si>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</si>
  <si>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</si>
  <si>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</si>
  <si>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</si>
  <si>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</si>
  <si>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</si>
  <si>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</si>
  <si>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</si>
  <si>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</si>
  <si>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</si>
  <si>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</si>
  <si>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</si>
  <si>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</si>
  <si>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</si>
  <si>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</si>
  <si>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</si>
  <si>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</si>
  <si>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</si>
  <si>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</si>
  <si>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</si>
  <si>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</si>
  <si>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</si>
  <si>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</si>
  <si>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</si>
  <si>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</si>
  <si>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</si>
  <si>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</si>
  <si>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</si>
  <si>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</si>
  <si>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</si>
  <si>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</si>
  <si>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</si>
  <si>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</si>
  <si>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</si>
  <si>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</si>
  <si>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</si>
  <si>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</si>
  <si>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</si>
  <si>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</si>
  <si>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</si>
  <si>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</si>
  <si>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</si>
  <si>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</si>
  <si>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</si>
  <si>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</si>
  <si>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</si>
  <si>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</si>
  <si>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</si>
  <si>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</si>
  <si>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</si>
  <si>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</si>
  <si>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</si>
  <si>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</si>
  <si>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</si>
  <si>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</si>
  <si>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</si>
  <si>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</si>
  <si>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</si>
  <si>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</si>
  <si>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</si>
  <si>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</si>
  <si>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</si>
  <si>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</si>
  <si>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</si>
  <si>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</si>
  <si>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</si>
  <si>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</si>
  <si>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</si>
  <si>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</si>
  <si>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</si>
  <si>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</si>
  <si>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</si>
  <si>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</si>
  <si>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</si>
  <si>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</si>
  <si>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</si>
  <si>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</si>
  <si>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</si>
  <si>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</si>
  <si>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</si>
  <si>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</si>
  <si>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</si>
  <si>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</si>
  <si>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</si>
  <si>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</si>
  <si>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</si>
  <si>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</si>
  <si>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</si>
  <si>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</si>
  <si>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</si>
  <si>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</si>
  <si>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</si>
  <si>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</si>
  <si>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</si>
  <si>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</si>
  <si>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</si>
  <si>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</si>
  <si>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</si>
  <si>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</si>
  <si>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</si>
  <si>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</si>
  <si>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</si>
  <si>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</si>
  <si>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</si>
  <si>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</si>
  <si>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</si>
  <si>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</si>
  <si>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</si>
  <si>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</si>
  <si>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</si>
  <si>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</si>
  <si>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</si>
  <si>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</si>
  <si>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</si>
  <si>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</si>
  <si>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</si>
  <si>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</si>
  <si>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</si>
  <si>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</si>
  <si>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</si>
  <si>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</si>
  <si>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</si>
  <si>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</si>
  <si>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</si>
  <si>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</si>
  <si>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</si>
  <si>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</si>
  <si>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</si>
  <si>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</si>
  <si>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</si>
  <si>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</si>
  <si>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</si>
  <si>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</si>
  <si>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</si>
  <si>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</si>
  <si>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</si>
  <si>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</si>
  <si>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</si>
  <si>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</si>
  <si>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</si>
  <si>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</si>
  <si>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</si>
  <si>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</si>
  <si>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</si>
  <si>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</si>
  <si>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</si>
  <si>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</si>
  <si>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</si>
  <si>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</si>
  <si>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</si>
  <si>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</si>
  <si>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</si>
  <si>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</si>
  <si>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</si>
  <si>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</si>
  <si>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</si>
  <si>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</si>
  <si>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</si>
  <si>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</si>
  <si>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</si>
  <si>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</si>
  <si>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</si>
  <si>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</si>
  <si>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</si>
  <si>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</si>
  <si>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</si>
  <si>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</si>
  <si>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</si>
  <si>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</si>
  <si>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</si>
  <si>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</si>
  <si>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</si>
  <si>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</si>
  <si>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</si>
  <si>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</si>
  <si>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</si>
  <si>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</si>
  <si>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</si>
  <si>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</si>
  <si>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</si>
  <si>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</si>
  <si>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</si>
  <si>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</si>
  <si>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</si>
  <si>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</si>
  <si>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</si>
  <si>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</si>
  <si>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</si>
  <si>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</si>
  <si>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</si>
  <si>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</si>
  <si>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</si>
  <si>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</si>
  <si>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</si>
  <si>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</si>
  <si>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</si>
  <si>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</si>
  <si>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</si>
  <si>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</si>
  <si>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</si>
  <si>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</si>
  <si>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</si>
  <si>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</si>
  <si>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</si>
  <si>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</si>
  <si>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</si>
  <si>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</si>
  <si>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</si>
  <si>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</si>
  <si>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</si>
  <si>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</si>
  <si>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</si>
  <si>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</si>
  <si>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</si>
  <si>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</si>
  <si>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</si>
  <si>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</si>
  <si>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</si>
  <si>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</si>
  <si>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</si>
  <si>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</si>
  <si>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</si>
  <si>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</si>
  <si>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</si>
  <si>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</si>
  <si>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</si>
  <si>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</si>
  <si>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</si>
  <si>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</si>
  <si>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</si>
  <si>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</si>
  <si>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</si>
  <si>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</si>
  <si>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</si>
  <si>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</si>
  <si>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</si>
  <si>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</si>
  <si>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</si>
  <si>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</si>
  <si>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</si>
  <si>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</si>
  <si>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</si>
  <si>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</si>
  <si>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</si>
  <si>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</si>
  <si>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</si>
  <si>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</si>
  <si>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</si>
  <si>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</si>
  <si>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</si>
  <si>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</si>
  <si>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</si>
  <si>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</si>
  <si>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</si>
  <si>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</si>
  <si>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</si>
  <si>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</si>
  <si>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</si>
  <si>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</si>
  <si>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</si>
  <si>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</si>
  <si>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</si>
  <si>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</si>
  <si>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</si>
  <si>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</si>
  <si>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</si>
  <si>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</si>
  <si>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</si>
  <si>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</si>
  <si>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</si>
  <si>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</si>
  <si>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</si>
  <si>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</si>
  <si>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</si>
  <si>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</si>
  <si>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</si>
  <si>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</si>
  <si>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</si>
  <si>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</si>
  <si>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</si>
  <si>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</si>
  <si>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</si>
  <si>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</si>
  <si>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</si>
  <si>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</si>
  <si>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</si>
  <si>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</si>
  <si>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</si>
  <si>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</si>
  <si>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</si>
  <si>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</si>
  <si>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</si>
  <si>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</si>
  <si>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</si>
  <si>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</si>
  <si>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</si>
  <si>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</si>
  <si>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</si>
  <si>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</si>
  <si>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</si>
  <si>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</si>
  <si>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</si>
  <si>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</si>
  <si>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</si>
  <si>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</si>
  <si>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</si>
  <si>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</si>
  <si>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</si>
  <si>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</si>
  <si>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</si>
  <si>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</si>
  <si>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</si>
  <si>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</si>
  <si>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</si>
  <si>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</si>
  <si>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</si>
  <si>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</si>
  <si>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</si>
  <si>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</si>
  <si>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</si>
  <si>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</si>
  <si>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</si>
  <si>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</si>
  <si>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</si>
  <si>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</si>
  <si>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</si>
  <si>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</si>
  <si>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</si>
  <si>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</si>
  <si>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</si>
  <si>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</si>
  <si>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</si>
  <si>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</si>
  <si>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</si>
  <si>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</si>
  <si>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</si>
  <si>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</si>
  <si>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</si>
  <si>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</si>
  <si>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</si>
  <si>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</si>
  <si>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</si>
  <si>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</si>
  <si>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</si>
  <si>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</si>
  <si>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</si>
  <si>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</si>
  <si>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</si>
  <si>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</si>
  <si>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</si>
  <si>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</si>
  <si>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</si>
  <si>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</si>
  <si>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</si>
  <si>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</si>
  <si>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</si>
  <si>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</si>
  <si>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</si>
  <si>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</si>
  <si>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</si>
  <si>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</si>
  <si>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</si>
  <si>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</si>
  <si>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</si>
  <si>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</si>
  <si>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</si>
  <si>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</si>
  <si>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</si>
  <si>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</si>
  <si>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</si>
  <si>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</si>
  <si>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Herzo Werke GmbH</t>
  </si>
  <si>
    <t>Herogenaurach</t>
  </si>
  <si>
    <t>Schießhausstr. 9</t>
  </si>
  <si>
    <t>NCHN007010710000</t>
  </si>
  <si>
    <t>WSFÜRTH</t>
  </si>
  <si>
    <t>WSFürth</t>
  </si>
  <si>
    <t>DE_GHA04</t>
  </si>
  <si>
    <t>EDM-Team</t>
  </si>
  <si>
    <t>edmsupport@cu-rz.de</t>
  </si>
  <si>
    <t>06021/45318-51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</si>
</sst>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0" fillId="64" borderId="0" xfId="0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42185</v>
      </c>
      <c r="E29" s="8"/>
      <c r="F29" s="8"/>
      <c r="G29" s="8"/>
      <c r="H29" s="8"/>
    </row>
    <row r="30" spans="2:12">
      <c r="B30" s="21" t="s">
        <v>348</v>
      </c>
      <c r="C30" s="338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42">
        <v>9870107100008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91074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396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Herzo Werke GmbH</v>
      </c>
      <c r="E28" s="38"/>
      <c r="F28" s="11"/>
      <c r="G28" s="2"/>
    </row>
    <row r="29" spans="1:15">
      <c r="B29" s="15"/>
      <c r="C29" s="22" t="s">
        <v>396</v>
      </c>
      <c r="D29" s="41" t="s">
        <v>657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4" priority="2">
      <formula>IF(CELL("Zeile",D30)&lt;$D$25+CELL("Zeile",$D$29),1,0)</formula>
    </cfRule>
  </conditionalFormatting>
  <conditionalFormatting sqref="D30:D48">
    <cfRule type="expression" dxfId="5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topLeftCell="A16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Herzo Werke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Herzo Werke GmbH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>
        <f>Netzbetreiber!$D$11</f>
        <v>9870107100008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256</v>
      </c>
      <c r="E11" s="15"/>
      <c r="H11" s="276" t="s">
        <v>256</v>
      </c>
      <c r="I11" s="276" t="s">
        <v>259</v>
      </c>
      <c r="J11" s="276" t="s">
        <v>260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621</v>
      </c>
      <c r="D13" s="33" t="s">
        <v>622</v>
      </c>
      <c r="E13" s="15"/>
      <c r="H13" s="276" t="s">
        <v>622</v>
      </c>
      <c r="I13" s="276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82</v>
      </c>
      <c r="C15" s="5" t="s">
        <v>433</v>
      </c>
      <c r="D15" s="41" t="s">
        <v>660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1" t="s">
        <v>431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83</v>
      </c>
      <c r="C18" s="31" t="s">
        <v>369</v>
      </c>
      <c r="D18" s="49" t="s">
        <v>257</v>
      </c>
      <c r="E18" s="15"/>
      <c r="H18" s="274" t="s">
        <v>257</v>
      </c>
      <c r="I18" s="274" t="s">
        <v>134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581</v>
      </c>
      <c r="I19" s="275" t="s">
        <v>492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493</v>
      </c>
      <c r="I20" s="275" t="s">
        <v>494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84</v>
      </c>
      <c r="C22" s="8" t="s">
        <v>619</v>
      </c>
      <c r="D22" s="49" t="s">
        <v>615</v>
      </c>
      <c r="E22" s="15"/>
      <c r="H22" s="272" t="s">
        <v>615</v>
      </c>
      <c r="I22" s="272" t="s">
        <v>616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2" t="s">
        <v>618</v>
      </c>
      <c r="I23" s="8" t="s">
        <v>614</v>
      </c>
      <c r="J23" s="8"/>
      <c r="K23" s="8"/>
      <c r="L23" s="273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2" t="s">
        <v>617</v>
      </c>
      <c r="I24" s="272" t="s">
        <v>624</v>
      </c>
      <c r="J24" s="8"/>
      <c r="K24" s="8"/>
      <c r="L24" s="275" t="s">
        <v>625</v>
      </c>
      <c r="M24" s="275" t="s">
        <v>627</v>
      </c>
      <c r="N24" s="275" t="s">
        <v>626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371</v>
      </c>
      <c r="C26" s="6" t="s">
        <v>584</v>
      </c>
      <c r="D26" s="42" t="s">
        <v>135</v>
      </c>
      <c r="E26" s="15"/>
      <c r="H26" s="274" t="s">
        <v>133</v>
      </c>
      <c r="I26" s="274" t="s">
        <v>135</v>
      </c>
      <c r="J26" s="272"/>
      <c r="K26" s="272"/>
      <c r="L26" s="273"/>
    </row>
    <row r="27" spans="2:16" ht="15" customHeight="1">
      <c r="B27" s="7"/>
      <c r="C27" s="6" t="s">
        <v>628</v>
      </c>
      <c r="D27" s="42" t="s">
        <v>629</v>
      </c>
      <c r="E27" s="15"/>
      <c r="H27" s="308" t="s">
        <v>629</v>
      </c>
      <c r="I27" s="274" t="s">
        <v>630</v>
      </c>
      <c r="J27" s="274" t="s">
        <v>631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632</v>
      </c>
      <c r="I28" s="275" t="s">
        <v>633</v>
      </c>
      <c r="J28" s="275" t="s">
        <v>634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635</v>
      </c>
      <c r="I29" s="275" t="s">
        <v>636</v>
      </c>
      <c r="J29" s="275" t="s">
        <v>637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497</v>
      </c>
      <c r="C31" s="6" t="s">
        <v>583</v>
      </c>
      <c r="D31" s="42" t="s">
        <v>135</v>
      </c>
      <c r="E31" s="15"/>
      <c r="H31" s="274" t="s">
        <v>133</v>
      </c>
      <c r="I31" s="274" t="s">
        <v>135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638</v>
      </c>
      <c r="I32" s="275" t="s">
        <v>639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640</v>
      </c>
      <c r="I33" s="272" t="s">
        <v>635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555</v>
      </c>
      <c r="C35" s="24" t="s">
        <v>499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556</v>
      </c>
      <c r="C37" s="5" t="s">
        <v>366</v>
      </c>
      <c r="D37" s="34">
        <v>1500000</v>
      </c>
      <c r="E37" s="15" t="s">
        <v>512</v>
      </c>
      <c r="I37" s="272"/>
      <c r="J37" s="272"/>
      <c r="K37" s="272"/>
      <c r="L37" s="272"/>
      <c r="M37" s="273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367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661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sheetProtection sheet="1" objects="1" scenarios="1"/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Herzo Werke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2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299">
        <v>1</v>
      </c>
      <c r="G10" s="57"/>
      <c r="H10" s="172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6" t="str">
        <f>INDEX('SLP-Verfahren'!D48:D62,'SLP-Temp-Gebiet #01'!F10)</f>
        <v>WSFÜRTH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2" t="s">
        <v>590</v>
      </c>
      <c r="D13" s="342"/>
      <c r="E13" s="342"/>
      <c r="F13" s="183" t="s">
        <v>554</v>
      </c>
      <c r="G13" s="131" t="s">
        <v>552</v>
      </c>
      <c r="H13" s="265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451</v>
      </c>
      <c r="D14" s="343"/>
      <c r="E14" s="90" t="s">
        <v>452</v>
      </c>
      <c r="F14" s="266" t="s">
        <v>84</v>
      </c>
      <c r="G14" s="267" t="s">
        <v>578</v>
      </c>
      <c r="H14" s="51">
        <v>0</v>
      </c>
      <c r="I14" s="57"/>
      <c r="J14" s="131"/>
      <c r="K14" s="131"/>
      <c r="L14" s="131"/>
      <c r="M14" s="131"/>
      <c r="N14" s="131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1"/>
      <c r="C15" s="343" t="s">
        <v>388</v>
      </c>
      <c r="D15" s="343"/>
      <c r="E15" s="90" t="s">
        <v>452</v>
      </c>
      <c r="F15" s="266" t="s">
        <v>70</v>
      </c>
      <c r="G15" s="267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508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371</v>
      </c>
      <c r="AH15" s="264" t="s">
        <v>497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523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524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531</v>
      </c>
      <c r="D21" s="154" t="s">
        <v>521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543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136</v>
      </c>
      <c r="D23" s="188"/>
      <c r="E23" s="157" t="s">
        <v>508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5" t="s">
        <v>141</v>
      </c>
      <c r="Q23" s="211"/>
      <c r="R23" s="68" t="s">
        <v>138</v>
      </c>
      <c r="S23" s="68" t="s">
        <v>508</v>
      </c>
      <c r="T23" s="297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526</v>
      </c>
      <c r="D24" s="188"/>
      <c r="E24" s="339" t="s">
        <v>662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5" t="s">
        <v>527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520</v>
      </c>
      <c r="D25" s="188"/>
      <c r="E25" s="161">
        <v>107620</v>
      </c>
      <c r="F25" s="161" t="s">
        <v>364</v>
      </c>
      <c r="G25" s="161"/>
      <c r="H25" s="161"/>
      <c r="I25" s="161"/>
      <c r="J25" s="161"/>
      <c r="K25" s="161"/>
      <c r="L25" s="161"/>
      <c r="M25" s="161"/>
      <c r="N25" s="161"/>
      <c r="O25" s="185" t="s">
        <v>142</v>
      </c>
      <c r="Q25" s="211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140</v>
      </c>
      <c r="D26" s="188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5" t="s">
        <v>141</v>
      </c>
      <c r="Q26" s="211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532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144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362</v>
      </c>
      <c r="D33" s="154" t="s">
        <v>361</v>
      </c>
      <c r="E33" s="157" t="s">
        <v>3</v>
      </c>
      <c r="F33" s="157" t="s">
        <v>360</v>
      </c>
      <c r="G33" s="157" t="s">
        <v>351</v>
      </c>
      <c r="H33" s="157" t="s">
        <v>352</v>
      </c>
      <c r="I33" s="157"/>
      <c r="J33" s="157"/>
      <c r="K33" s="157"/>
      <c r="L33" s="157"/>
      <c r="M33" s="157"/>
      <c r="N33" s="157"/>
      <c r="O33" s="185" t="s">
        <v>141</v>
      </c>
      <c r="Q33" s="211"/>
      <c r="R33" s="68" t="s">
        <v>3</v>
      </c>
      <c r="S33" s="68" t="s">
        <v>360</v>
      </c>
      <c r="T33" s="68" t="s">
        <v>351</v>
      </c>
      <c r="U33" s="68" t="s">
        <v>352</v>
      </c>
      <c r="V33" s="68" t="s">
        <v>353</v>
      </c>
      <c r="W33" s="68" t="s">
        <v>354</v>
      </c>
      <c r="X33" s="68" t="s">
        <v>355</v>
      </c>
      <c r="Y33" s="68" t="s">
        <v>356</v>
      </c>
      <c r="Z33" s="68" t="s">
        <v>357</v>
      </c>
      <c r="AA33" s="68" t="s">
        <v>358</v>
      </c>
      <c r="AB33" s="68" t="s">
        <v>359</v>
      </c>
    </row>
    <row r="34" spans="2:28">
      <c r="B34" s="183"/>
      <c r="C34" s="187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5" t="s">
        <v>141</v>
      </c>
      <c r="Q34" s="211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5" t="s">
        <v>141</v>
      </c>
      <c r="Q35" s="211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5" t="s">
        <v>141</v>
      </c>
      <c r="Q36" s="211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350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363</v>
      </c>
      <c r="K46" s="198"/>
      <c r="L46" s="198"/>
      <c r="M46" s="198"/>
      <c r="N46" s="198"/>
      <c r="O46" s="199"/>
    </row>
    <row r="47" spans="2:28">
      <c r="B47" s="193"/>
      <c r="C47" s="200" t="s">
        <v>349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363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585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524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531</v>
      </c>
      <c r="D55" s="154" t="s">
        <v>521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543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136</v>
      </c>
      <c r="D57" s="188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141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526</v>
      </c>
      <c r="D58" s="188"/>
      <c r="E58" s="157" t="str">
        <f>E24</f>
        <v>WSFürth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527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520</v>
      </c>
      <c r="D59" s="188"/>
      <c r="E59" s="161">
        <f>E25</f>
        <v>107620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142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140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532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144</v>
      </c>
    </row>
    <row r="67" spans="2:15">
      <c r="B67" s="183"/>
      <c r="C67" s="187" t="s">
        <v>362</v>
      </c>
      <c r="D67" s="154" t="s">
        <v>361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141</v>
      </c>
    </row>
    <row r="68" spans="2:15">
      <c r="B68" s="183"/>
      <c r="C68" s="187" t="s">
        <v>454</v>
      </c>
      <c r="D68" s="154" t="s">
        <v>453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141</v>
      </c>
    </row>
    <row r="69" spans="2:15">
      <c r="B69" s="183"/>
      <c r="C69" s="187" t="s">
        <v>611</v>
      </c>
      <c r="D69" s="154" t="s">
        <v>612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141</v>
      </c>
    </row>
    <row r="70" spans="2:15">
      <c r="B70" s="183"/>
      <c r="C70" s="192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141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62 G24:N24 G70:N70 E34:N34 E69:N69 F25:N25 H32:N32 H33:N33 H36:N36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550</v>
      </c>
    </row>
    <row r="3" spans="1:56" ht="15" customHeight="1">
      <c r="B3" s="171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Herzo Werke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2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299">
        <v>2</v>
      </c>
      <c r="G10" s="57"/>
      <c r="H10" s="172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2" t="s">
        <v>590</v>
      </c>
      <c r="D13" s="342"/>
      <c r="E13" s="342"/>
      <c r="F13" s="183" t="s">
        <v>554</v>
      </c>
      <c r="G13" s="131" t="s">
        <v>552</v>
      </c>
      <c r="H13" s="265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3" t="s">
        <v>451</v>
      </c>
      <c r="D14" s="343"/>
      <c r="E14" s="90" t="s">
        <v>452</v>
      </c>
      <c r="F14" s="266" t="s">
        <v>84</v>
      </c>
      <c r="G14" s="267" t="s">
        <v>578</v>
      </c>
      <c r="H14" s="51">
        <v>0</v>
      </c>
      <c r="I14" s="57"/>
      <c r="J14" s="131"/>
      <c r="K14" s="131"/>
      <c r="L14" s="131"/>
      <c r="M14" s="131"/>
      <c r="N14" s="131"/>
      <c r="O14" s="173" t="s">
        <v>533</v>
      </c>
      <c r="R14" s="209" t="s">
        <v>570</v>
      </c>
      <c r="S14" s="209" t="s">
        <v>571</v>
      </c>
      <c r="T14" s="209" t="s">
        <v>572</v>
      </c>
      <c r="U14" s="209" t="s">
        <v>573</v>
      </c>
      <c r="V14" s="209" t="s">
        <v>553</v>
      </c>
      <c r="W14" s="209" t="s">
        <v>574</v>
      </c>
      <c r="X14" s="209" t="s">
        <v>575</v>
      </c>
      <c r="Y14" s="209" t="s">
        <v>576</v>
      </c>
      <c r="Z14" s="209" t="s">
        <v>577</v>
      </c>
      <c r="AA14" s="209" t="s">
        <v>578</v>
      </c>
      <c r="AB14" s="209" t="s">
        <v>579</v>
      </c>
      <c r="AC14" s="209" t="s">
        <v>580</v>
      </c>
    </row>
    <row r="15" spans="1:56" ht="19.5" customHeight="1">
      <c r="B15" s="131"/>
      <c r="C15" s="343" t="s">
        <v>388</v>
      </c>
      <c r="D15" s="343"/>
      <c r="E15" s="90" t="s">
        <v>452</v>
      </c>
      <c r="F15" s="266" t="s">
        <v>70</v>
      </c>
      <c r="G15" s="267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4" t="s">
        <v>70</v>
      </c>
      <c r="S15" s="264" t="s">
        <v>71</v>
      </c>
      <c r="T15" s="264" t="s">
        <v>72</v>
      </c>
      <c r="U15" s="264" t="s">
        <v>73</v>
      </c>
      <c r="V15" s="264" t="s">
        <v>74</v>
      </c>
      <c r="W15" s="264" t="s">
        <v>75</v>
      </c>
      <c r="X15" s="264" t="s">
        <v>76</v>
      </c>
      <c r="Y15" s="264" t="s">
        <v>77</v>
      </c>
      <c r="Z15" s="264" t="s">
        <v>78</v>
      </c>
      <c r="AA15" s="264" t="s">
        <v>79</v>
      </c>
      <c r="AB15" s="264" t="s">
        <v>80</v>
      </c>
      <c r="AC15" s="264" t="s">
        <v>81</v>
      </c>
      <c r="AD15" s="264" t="s">
        <v>82</v>
      </c>
      <c r="AE15" s="264" t="s">
        <v>83</v>
      </c>
      <c r="AF15" s="264" t="s">
        <v>84</v>
      </c>
      <c r="AG15" s="264" t="s">
        <v>371</v>
      </c>
      <c r="AH15" s="264" t="s">
        <v>497</v>
      </c>
      <c r="AI15" s="264" t="s">
        <v>555</v>
      </c>
      <c r="AJ15" s="264" t="s">
        <v>556</v>
      </c>
      <c r="AK15" s="264" t="s">
        <v>557</v>
      </c>
      <c r="AL15" s="264" t="s">
        <v>558</v>
      </c>
      <c r="AM15" s="264" t="s">
        <v>559</v>
      </c>
      <c r="AN15" s="264" t="s">
        <v>560</v>
      </c>
      <c r="AO15" s="264" t="s">
        <v>561</v>
      </c>
      <c r="AP15" s="264" t="s">
        <v>562</v>
      </c>
      <c r="AQ15" s="264" t="s">
        <v>563</v>
      </c>
      <c r="AR15" s="264" t="s">
        <v>564</v>
      </c>
      <c r="AS15" s="264" t="s">
        <v>565</v>
      </c>
      <c r="AT15" s="264" t="s">
        <v>566</v>
      </c>
      <c r="AU15" s="264" t="s">
        <v>567</v>
      </c>
      <c r="AV15" s="264" t="s">
        <v>568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523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524</v>
      </c>
      <c r="D20" s="180" t="s">
        <v>519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531</v>
      </c>
      <c r="D21" s="154" t="s">
        <v>521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543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144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136</v>
      </c>
      <c r="D23" s="188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5" t="s">
        <v>141</v>
      </c>
      <c r="Q23" s="211"/>
      <c r="R23" s="68" t="s">
        <v>138</v>
      </c>
      <c r="S23" s="68" t="s">
        <v>508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526</v>
      </c>
      <c r="D24" s="188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5" t="s">
        <v>527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520</v>
      </c>
      <c r="D25" s="188"/>
      <c r="E25" s="161" t="s">
        <v>364</v>
      </c>
      <c r="F25" s="161" t="s">
        <v>364</v>
      </c>
      <c r="G25" s="161"/>
      <c r="H25" s="161"/>
      <c r="I25" s="161"/>
      <c r="J25" s="161"/>
      <c r="K25" s="161"/>
      <c r="L25" s="161"/>
      <c r="M25" s="161"/>
      <c r="N25" s="161"/>
      <c r="O25" s="185" t="s">
        <v>142</v>
      </c>
      <c r="Q25" s="211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140</v>
      </c>
      <c r="D26" s="188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5" t="s">
        <v>141</v>
      </c>
      <c r="Q26" s="211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139</v>
      </c>
      <c r="D30" s="180" t="s">
        <v>255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143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532</v>
      </c>
      <c r="D31" s="186" t="s">
        <v>254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539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144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362</v>
      </c>
      <c r="D33" s="154" t="s">
        <v>361</v>
      </c>
      <c r="E33" s="157" t="s">
        <v>3</v>
      </c>
      <c r="F33" s="157" t="s">
        <v>360</v>
      </c>
      <c r="G33" s="157" t="s">
        <v>351</v>
      </c>
      <c r="H33" s="157" t="s">
        <v>352</v>
      </c>
      <c r="I33" s="157"/>
      <c r="J33" s="157"/>
      <c r="K33" s="157"/>
      <c r="L33" s="157"/>
      <c r="M33" s="157"/>
      <c r="N33" s="157"/>
      <c r="O33" s="185" t="s">
        <v>141</v>
      </c>
      <c r="Q33" s="211"/>
      <c r="R33" s="68" t="s">
        <v>3</v>
      </c>
      <c r="S33" s="68" t="s">
        <v>360</v>
      </c>
      <c r="T33" s="68" t="s">
        <v>351</v>
      </c>
      <c r="U33" s="68" t="s">
        <v>352</v>
      </c>
      <c r="V33" s="68" t="s">
        <v>353</v>
      </c>
      <c r="W33" s="68" t="s">
        <v>354</v>
      </c>
      <c r="X33" s="68" t="s">
        <v>355</v>
      </c>
      <c r="Y33" s="68" t="s">
        <v>356</v>
      </c>
      <c r="Z33" s="68" t="s">
        <v>357</v>
      </c>
      <c r="AA33" s="68" t="s">
        <v>358</v>
      </c>
      <c r="AB33" s="68" t="s">
        <v>359</v>
      </c>
    </row>
    <row r="34" spans="2:28">
      <c r="B34" s="183"/>
      <c r="C34" s="187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5" t="s">
        <v>141</v>
      </c>
      <c r="Q34" s="211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5" t="s">
        <v>141</v>
      </c>
      <c r="Q35" s="211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5" t="s">
        <v>141</v>
      </c>
      <c r="Q36" s="211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270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350</v>
      </c>
      <c r="D39" s="198"/>
      <c r="E39" s="198" t="s">
        <v>537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538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530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535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536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541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542</v>
      </c>
      <c r="D46" s="201" t="s">
        <v>540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363</v>
      </c>
      <c r="K46" s="198"/>
      <c r="L46" s="198"/>
      <c r="M46" s="198"/>
      <c r="N46" s="198"/>
      <c r="O46" s="199"/>
    </row>
    <row r="47" spans="2:28">
      <c r="B47" s="193"/>
      <c r="C47" s="200" t="s">
        <v>349</v>
      </c>
      <c r="D47" s="201" t="s">
        <v>540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363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585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524</v>
      </c>
      <c r="D54" s="180" t="s">
        <v>519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143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531</v>
      </c>
      <c r="D55" s="154" t="s">
        <v>521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543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144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136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141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526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527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520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142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140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139</v>
      </c>
      <c r="D64" s="180" t="s">
        <v>255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143</v>
      </c>
    </row>
    <row r="65" spans="2:15">
      <c r="B65" s="183"/>
      <c r="C65" s="184" t="s">
        <v>532</v>
      </c>
      <c r="D65" s="186" t="s">
        <v>254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539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144</v>
      </c>
    </row>
    <row r="67" spans="2:15">
      <c r="B67" s="183"/>
      <c r="C67" s="187" t="s">
        <v>362</v>
      </c>
      <c r="D67" s="154" t="s">
        <v>361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141</v>
      </c>
    </row>
    <row r="68" spans="2:15">
      <c r="B68" s="183"/>
      <c r="C68" s="187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141</v>
      </c>
    </row>
    <row r="69" spans="2:15">
      <c r="B69" s="183"/>
      <c r="C69" s="187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141</v>
      </c>
    </row>
    <row r="70" spans="2:15">
      <c r="B70" s="183"/>
      <c r="C70" s="192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141</v>
      </c>
    </row>
    <row r="71" spans="2:15"/>
    <row r="72" spans="2:15" ht="15.75" customHeight="1">
      <c r="C72" s="344" t="s">
        <v>586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P14" sqref="P14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365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370</v>
      </c>
      <c r="D5" s="54" t="str">
        <f>Netzbetreiber!$D$9</f>
        <v>Herzo Werke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337</v>
      </c>
      <c r="D6" s="54" t="str">
        <f>Netzbetreiber!$D$28</f>
        <v>Herzo Werke GmbH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>
        <f>Netzbetreiber!$D$11</f>
        <v>9870107100008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42278</v>
      </c>
      <c r="E8" s="131"/>
      <c r="F8" s="131"/>
      <c r="H8" s="129" t="s">
        <v>499</v>
      </c>
      <c r="J8" s="133">
        <f>COUNTA(D12:D100)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498</v>
      </c>
      <c r="D10" s="135" t="s">
        <v>146</v>
      </c>
      <c r="E10" s="277" t="s">
        <v>516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5" t="s">
        <v>654</v>
      </c>
    </row>
    <row r="11" spans="2:26" ht="15.75" thickBot="1">
      <c r="B11" s="140" t="s">
        <v>500</v>
      </c>
      <c r="C11" s="141" t="s">
        <v>515</v>
      </c>
      <c r="D11" s="304" t="s">
        <v>247</v>
      </c>
      <c r="E11" s="340" t="s">
        <v>522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41" si="0">$D$6</f>
        <v>Herzo Werke GmbH</v>
      </c>
      <c r="D12" s="63" t="s">
        <v>247</v>
      </c>
      <c r="E12" s="166" t="s">
        <v>55</v>
      </c>
      <c r="F12" s="307" t="str">
        <f>VLOOKUP($E12,'BDEW-Standard'!$B$3:$M$110,F$9,0)</f>
        <v>G14</v>
      </c>
      <c r="H12" s="278">
        <f>ROUND(VLOOKUP($E12,'BDEW-Standard'!$B$3:$M$110,H$9,0),7)</f>
        <v>3.159294</v>
      </c>
      <c r="I12" s="278">
        <f>ROUND(VLOOKUP($E12,'BDEW-Standard'!$B$3:$M$110,I$9,0),7)</f>
        <v>-37.406886</v>
      </c>
      <c r="J12" s="278">
        <f>ROUND(VLOOKUP($E12,'BDEW-Standard'!$B$3:$M$110,J$9,0),7)</f>
        <v>6.1418926000000003</v>
      </c>
      <c r="K12" s="278">
        <f>ROUND(VLOOKUP($E12,'BDEW-Standard'!$B$3:$M$110,K$9,0),7)</f>
        <v>7.6563300000000001E-2</v>
      </c>
      <c r="L12" s="279">
        <f>ROUND(VLOOKUP($E12,'BDEW-Standard'!$B$3:$M$110,L$9,0),1)</f>
        <v>40</v>
      </c>
      <c r="M12" s="278">
        <f>ROUND(VLOOKUP($E12,'BDEW-Standard'!$B$3:$M$110,M$9,0),7)</f>
        <v>0</v>
      </c>
      <c r="N12" s="278">
        <f>ROUND(VLOOKUP($E12,'BDEW-Standard'!$B$3:$M$110,N$9,0),7)</f>
        <v>0</v>
      </c>
      <c r="O12" s="278">
        <f>ROUND(VLOOKUP($E12,'BDEW-Standard'!$B$3:$M$110,O$9,0),7)</f>
        <v>0</v>
      </c>
      <c r="P12" s="278">
        <f>ROUND(VLOOKUP($E12,'BDEW-Standard'!$B$3:$M$110,P$9,0),7)</f>
        <v>0</v>
      </c>
      <c r="Q12" s="280">
        <f t="shared" ref="Q12:Q14" si="1">($H12/(1+($I12/($Q$9-$L12))^$J12)+$K12)+MAX($M12*$Q$9+$N12,$O12*$Q$9+$P12)</f>
        <v>0.95202070224521151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Herzo Werke GmbH</v>
      </c>
      <c r="D13" s="63" t="s">
        <v>247</v>
      </c>
      <c r="E13" s="166" t="s">
        <v>65</v>
      </c>
      <c r="F13" s="307" t="str">
        <f>VLOOKUP($E13,'BDEW-Standard'!$B$3:$M$110,F$9,0)</f>
        <v>G24</v>
      </c>
      <c r="H13" s="278">
        <f>ROUND(VLOOKUP($E13,'BDEW-Standard'!$B$3:$M$110,H$9,0),7)</f>
        <v>2.4859160999999999</v>
      </c>
      <c r="I13" s="278">
        <f>ROUND(VLOOKUP($E13,'BDEW-Standard'!$B$3:$M$110,I$9,0),7)</f>
        <v>-35.043597800000001</v>
      </c>
      <c r="J13" s="278">
        <f>ROUND(VLOOKUP($E13,'BDEW-Standard'!$B$3:$M$110,J$9,0),7)</f>
        <v>6.2818214000000001</v>
      </c>
      <c r="K13" s="278">
        <f>ROUND(VLOOKUP($E13,'BDEW-Standard'!$B$3:$M$110,K$9,0),7)</f>
        <v>0.1065396</v>
      </c>
      <c r="L13" s="279">
        <f>ROUND(VLOOKUP($E13,'BDEW-Standard'!$B$3:$M$110,L$9,0),1)</f>
        <v>40</v>
      </c>
      <c r="M13" s="278">
        <f>ROUND(VLOOKUP($E13,'BDEW-Standard'!$B$3:$M$110,M$9,0),7)</f>
        <v>0</v>
      </c>
      <c r="N13" s="278">
        <f>ROUND(VLOOKUP($E13,'BDEW-Standard'!$B$3:$M$110,N$9,0),7)</f>
        <v>0</v>
      </c>
      <c r="O13" s="278">
        <f>ROUND(VLOOKUP($E13,'BDEW-Standard'!$B$3:$M$110,O$9,0),7)</f>
        <v>0</v>
      </c>
      <c r="P13" s="278">
        <f>ROUND(VLOOKUP($E13,'BDEW-Standard'!$B$3:$M$110,P$9,0),7)</f>
        <v>0</v>
      </c>
      <c r="Q13" s="280">
        <f t="shared" si="1"/>
        <v>1.0041152127680664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4" si="2">7-SUM(R13:W13)</f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Herzo Werke GmbH</v>
      </c>
      <c r="D14" s="63" t="s">
        <v>247</v>
      </c>
      <c r="E14" s="166" t="s">
        <v>663</v>
      </c>
      <c r="F14" s="307" t="str">
        <f>VLOOKUP($E14,'BDEW-Standard'!$B$3:$M$94,F$9,0)</f>
        <v>HA4</v>
      </c>
      <c r="H14" s="278">
        <f>ROUND(VLOOKUP($E14,'BDEW-Standard'!$B$3:$M$94,H$9,0),7)</f>
        <v>4.0196902000000003</v>
      </c>
      <c r="I14" s="278">
        <f>ROUND(VLOOKUP($E14,'BDEW-Standard'!$B$3:$M$94,I$9,0),7)</f>
        <v>-37.828203700000003</v>
      </c>
      <c r="J14" s="278">
        <f>ROUND(VLOOKUP($E14,'BDEW-Standard'!$B$3:$M$94,J$9,0),7)</f>
        <v>8.1593368999999996</v>
      </c>
      <c r="K14" s="278">
        <f>ROUND(VLOOKUP($E14,'BDEW-Standard'!$B$3:$M$94,K$9,0),7)</f>
        <v>4.72845E-2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0.86486713303260787</v>
      </c>
      <c r="R14" s="281">
        <f>ROUND(VLOOKUP(MID($E14,4,3),'Wochentag F(WT)'!$B$7:$J$22,R$9,0),4)</f>
        <v>1.0358000000000001</v>
      </c>
      <c r="S14" s="281">
        <f>ROUND(VLOOKUP(MID($E14,4,3),'Wochentag F(WT)'!$B$7:$J$22,S$9,0),4)</f>
        <v>1.0232000000000001</v>
      </c>
      <c r="T14" s="281">
        <f>ROUND(VLOOKUP(MID($E14,4,3),'Wochentag F(WT)'!$B$7:$J$22,T$9,0),4)</f>
        <v>1.0251999999999999</v>
      </c>
      <c r="U14" s="281">
        <f>ROUND(VLOOKUP(MID($E14,4,3),'Wochentag F(WT)'!$B$7:$J$22,U$9,0),4)</f>
        <v>1.0295000000000001</v>
      </c>
      <c r="V14" s="281">
        <f>ROUND(VLOOKUP(MID($E14,4,3),'Wochentag F(WT)'!$B$7:$J$22,V$9,0),4)</f>
        <v>1.0253000000000001</v>
      </c>
      <c r="W14" s="281">
        <f>ROUND(VLOOKUP(MID($E14,4,3),'Wochentag F(WT)'!$B$7:$J$22,W$9,0),4)</f>
        <v>0.96750000000000003</v>
      </c>
      <c r="X14" s="282">
        <f t="shared" si="2"/>
        <v>0.89350000000000041</v>
      </c>
      <c r="Y14" s="303"/>
      <c r="Z14" s="212"/>
    </row>
    <row r="15" spans="2:26" s="144" customFormat="1">
      <c r="B15" s="145">
        <v>4</v>
      </c>
      <c r="C15" s="146" t="str">
        <f t="shared" si="0"/>
        <v>Herzo Werke GmbH</v>
      </c>
      <c r="D15" s="341"/>
      <c r="E15" s="166"/>
      <c r="F15" s="307"/>
      <c r="H15" s="278"/>
      <c r="I15" s="278"/>
      <c r="J15" s="278"/>
      <c r="K15" s="278"/>
      <c r="L15" s="279"/>
      <c r="M15" s="278"/>
      <c r="N15" s="278"/>
      <c r="O15" s="278"/>
      <c r="P15" s="278"/>
      <c r="Q15" s="280"/>
      <c r="R15" s="281"/>
      <c r="S15" s="281"/>
      <c r="T15" s="281"/>
      <c r="U15" s="281"/>
      <c r="V15" s="281"/>
      <c r="W15" s="281"/>
      <c r="X15" s="282"/>
      <c r="Y15" s="303"/>
      <c r="Z15" s="212"/>
    </row>
    <row r="16" spans="2:26" s="144" customFormat="1">
      <c r="B16" s="145">
        <v>5</v>
      </c>
      <c r="C16" s="146" t="str">
        <f t="shared" si="0"/>
        <v>Herzo Werke GmbH</v>
      </c>
      <c r="D16" s="63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>
        <v>6</v>
      </c>
      <c r="C17" s="146" t="str">
        <f t="shared" si="0"/>
        <v>Herzo Werke GmbH</v>
      </c>
      <c r="D17" s="63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>
        <v>7</v>
      </c>
      <c r="C18" s="146" t="str">
        <f t="shared" si="0"/>
        <v>Herzo Werke GmbH</v>
      </c>
      <c r="D18" s="63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>
        <v>8</v>
      </c>
      <c r="C19" s="146" t="str">
        <f t="shared" si="0"/>
        <v>Herzo Werke GmbH</v>
      </c>
      <c r="D19" s="63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>
        <v>9</v>
      </c>
      <c r="C20" s="146" t="str">
        <f t="shared" si="0"/>
        <v>Herzo Werke GmbH</v>
      </c>
      <c r="D20" s="63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>
        <v>10</v>
      </c>
      <c r="C21" s="146" t="str">
        <f t="shared" si="0"/>
        <v>Herzo Werke GmbH</v>
      </c>
      <c r="D21" s="63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>
        <v>11</v>
      </c>
      <c r="C22" s="146" t="str">
        <f t="shared" si="0"/>
        <v>Herzo Werke GmbH</v>
      </c>
      <c r="D22" s="63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>
        <v>12</v>
      </c>
      <c r="C23" s="146" t="str">
        <f t="shared" si="0"/>
        <v>Herzo Werke GmbH</v>
      </c>
      <c r="D23" s="63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>
        <v>13</v>
      </c>
      <c r="C24" s="146" t="str">
        <f t="shared" si="0"/>
        <v>Herzo Werke GmbH</v>
      </c>
      <c r="D24" s="63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>
        <v>14</v>
      </c>
      <c r="C25" s="146" t="str">
        <f t="shared" si="0"/>
        <v>Herzo Werke GmbH</v>
      </c>
      <c r="D25" s="63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>
        <v>15</v>
      </c>
      <c r="C26" s="146" t="str">
        <f t="shared" si="0"/>
        <v>Herzo Werke GmbH</v>
      </c>
      <c r="D26" s="63"/>
      <c r="E26" s="166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>
        <v>16</v>
      </c>
      <c r="C27" s="146" t="str">
        <f t="shared" si="0"/>
        <v>Herzo Werke GmbH</v>
      </c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>
        <v>17</v>
      </c>
      <c r="C28" s="146" t="str">
        <f t="shared" si="0"/>
        <v>Herzo Werke GmbH</v>
      </c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>
        <v>18</v>
      </c>
      <c r="C29" s="146" t="str">
        <f t="shared" si="0"/>
        <v>Herzo Werke GmbH</v>
      </c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>
        <v>19</v>
      </c>
      <c r="C30" s="146" t="str">
        <f t="shared" si="0"/>
        <v>Herzo Werke GmbH</v>
      </c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>
        <v>20</v>
      </c>
      <c r="C31" s="146" t="str">
        <f t="shared" si="0"/>
        <v>Herzo Werke GmbH</v>
      </c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>
        <v>21</v>
      </c>
      <c r="C32" s="146" t="str">
        <f t="shared" si="0"/>
        <v>Herzo Werke GmbH</v>
      </c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>
        <v>22</v>
      </c>
      <c r="C33" s="146" t="str">
        <f t="shared" si="0"/>
        <v>Herzo Werke GmbH</v>
      </c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>
        <v>23</v>
      </c>
      <c r="C34" s="146" t="str">
        <f t="shared" si="0"/>
        <v>Herzo Werke GmbH</v>
      </c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>
        <v>24</v>
      </c>
      <c r="C35" s="146" t="str">
        <f t="shared" si="0"/>
        <v>Herzo Werke GmbH</v>
      </c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>
        <v>25</v>
      </c>
      <c r="C36" s="146" t="str">
        <f t="shared" si="0"/>
        <v>Herzo Werke GmbH</v>
      </c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>
        <v>26</v>
      </c>
      <c r="C37" s="146" t="str">
        <f t="shared" si="0"/>
        <v>Herzo Werke GmbH</v>
      </c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>
        <v>27</v>
      </c>
      <c r="C38" s="146" t="str">
        <f t="shared" si="0"/>
        <v>Herzo Werke GmbH</v>
      </c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>
        <v>28</v>
      </c>
      <c r="C39" s="146" t="str">
        <f t="shared" si="0"/>
        <v>Herzo Werke GmbH</v>
      </c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>
        <v>29</v>
      </c>
      <c r="C40" s="146" t="str">
        <f t="shared" si="0"/>
        <v>Herzo Werke GmbH</v>
      </c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>
        <v>30</v>
      </c>
      <c r="C41" s="146" t="str">
        <f t="shared" si="0"/>
        <v>Herzo Werke GmbH</v>
      </c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Y41 F11:F41">
    <cfRule type="expression" dxfId="7" priority="9">
      <formula>ISERROR(F11)</formula>
    </cfRule>
  </conditionalFormatting>
  <conditionalFormatting sqref="Y12:Y41 E12:F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347</v>
      </c>
      <c r="B1" s="216">
        <v>42173</v>
      </c>
      <c r="D1" s="132" t="s">
        <v>457</v>
      </c>
      <c r="F1" s="217" t="s">
        <v>551</v>
      </c>
      <c r="N1" s="218"/>
    </row>
    <row r="2" spans="1:14" ht="25.5">
      <c r="A2" s="219" t="s">
        <v>271</v>
      </c>
      <c r="B2" s="220" t="s">
        <v>145</v>
      </c>
      <c r="C2" s="221" t="s">
        <v>147</v>
      </c>
      <c r="D2" s="222" t="s">
        <v>148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69</v>
      </c>
      <c r="J2" s="223" t="s">
        <v>149</v>
      </c>
      <c r="K2" s="223" t="s">
        <v>150</v>
      </c>
      <c r="L2" s="223" t="s">
        <v>151</v>
      </c>
      <c r="M2" s="225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152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153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154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155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156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157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158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159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160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161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245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162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163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164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165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166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167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168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169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170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171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172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173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174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175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176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177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178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179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180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181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182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183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184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185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186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187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188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189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190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191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192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193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194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195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196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197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198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199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200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201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202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203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204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205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206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207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208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209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210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211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212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213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214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215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216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217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218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219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220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221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222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223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224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225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226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227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228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229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230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231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232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233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234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235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236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237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238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239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240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241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242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244</v>
      </c>
      <c r="B95" s="129" t="s">
        <v>49</v>
      </c>
      <c r="C95" s="129" t="s">
        <v>317</v>
      </c>
      <c r="D95" s="235" t="s">
        <v>272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244</v>
      </c>
      <c r="B96" s="129" t="s">
        <v>54</v>
      </c>
      <c r="C96" s="129" t="s">
        <v>322</v>
      </c>
      <c r="D96" s="235" t="s">
        <v>272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244</v>
      </c>
      <c r="B97" s="129" t="s">
        <v>59</v>
      </c>
      <c r="C97" s="129" t="s">
        <v>327</v>
      </c>
      <c r="D97" s="235" t="s">
        <v>272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244</v>
      </c>
      <c r="B98" s="129" t="s">
        <v>64</v>
      </c>
      <c r="C98" s="129" t="s">
        <v>332</v>
      </c>
      <c r="D98" s="235" t="s">
        <v>272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244</v>
      </c>
      <c r="B99" s="129" t="s">
        <v>17</v>
      </c>
      <c r="C99" s="129" t="s">
        <v>285</v>
      </c>
      <c r="D99" s="235" t="s">
        <v>272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244</v>
      </c>
      <c r="B100" s="129" t="s">
        <v>21</v>
      </c>
      <c r="C100" s="129" t="s">
        <v>289</v>
      </c>
      <c r="D100" s="235" t="s">
        <v>272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244</v>
      </c>
      <c r="B101" s="129" t="s">
        <v>25</v>
      </c>
      <c r="C101" s="129" t="s">
        <v>293</v>
      </c>
      <c r="D101" s="235" t="s">
        <v>272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244</v>
      </c>
      <c r="B102" s="129" t="s">
        <v>29</v>
      </c>
      <c r="C102" s="129" t="s">
        <v>297</v>
      </c>
      <c r="D102" s="235" t="s">
        <v>272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244</v>
      </c>
      <c r="B103" s="129" t="s">
        <v>33</v>
      </c>
      <c r="C103" s="129" t="s">
        <v>301</v>
      </c>
      <c r="D103" s="235" t="s">
        <v>272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244</v>
      </c>
      <c r="B104" s="129" t="s">
        <v>37</v>
      </c>
      <c r="C104" s="129" t="s">
        <v>305</v>
      </c>
      <c r="D104" s="235" t="s">
        <v>272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244</v>
      </c>
      <c r="B105" s="129" t="s">
        <v>41</v>
      </c>
      <c r="C105" s="129" t="s">
        <v>309</v>
      </c>
      <c r="D105" s="235" t="s">
        <v>272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244</v>
      </c>
      <c r="B106" s="129" t="s">
        <v>45</v>
      </c>
      <c r="C106" s="129" t="s">
        <v>313</v>
      </c>
      <c r="D106" s="235" t="s">
        <v>272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244</v>
      </c>
      <c r="B107" s="129" t="s">
        <v>50</v>
      </c>
      <c r="C107" s="129" t="s">
        <v>318</v>
      </c>
      <c r="D107" s="235" t="s">
        <v>272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244</v>
      </c>
      <c r="B108" s="129" t="s">
        <v>55</v>
      </c>
      <c r="C108" s="129" t="s">
        <v>323</v>
      </c>
      <c r="D108" s="235" t="s">
        <v>272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244</v>
      </c>
      <c r="B109" s="129" t="s">
        <v>60</v>
      </c>
      <c r="C109" s="129" t="s">
        <v>328</v>
      </c>
      <c r="D109" s="235" t="s">
        <v>272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244</v>
      </c>
      <c r="B110" s="129" t="s">
        <v>65</v>
      </c>
      <c r="C110" s="129" t="s">
        <v>333</v>
      </c>
      <c r="D110" s="235" t="s">
        <v>272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244</v>
      </c>
      <c r="B111" s="129" t="s">
        <v>5</v>
      </c>
      <c r="C111" s="129" t="s">
        <v>273</v>
      </c>
      <c r="D111" s="235" t="s">
        <v>272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244</v>
      </c>
      <c r="B112" s="129" t="s">
        <v>6</v>
      </c>
      <c r="C112" s="129" t="s">
        <v>274</v>
      </c>
      <c r="D112" s="235" t="s">
        <v>272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244</v>
      </c>
      <c r="B113" s="129" t="s">
        <v>7</v>
      </c>
      <c r="C113" s="129" t="s">
        <v>275</v>
      </c>
      <c r="D113" s="235" t="s">
        <v>272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244</v>
      </c>
      <c r="B114" s="129" t="s">
        <v>8</v>
      </c>
      <c r="C114" s="129" t="s">
        <v>276</v>
      </c>
      <c r="D114" s="235" t="s">
        <v>272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244</v>
      </c>
      <c r="B115" s="129" t="s">
        <v>18</v>
      </c>
      <c r="C115" s="129" t="s">
        <v>286</v>
      </c>
      <c r="D115" s="235" t="s">
        <v>272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244</v>
      </c>
      <c r="B116" s="129" t="s">
        <v>22</v>
      </c>
      <c r="C116" s="129" t="s">
        <v>290</v>
      </c>
      <c r="D116" s="235" t="s">
        <v>272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244</v>
      </c>
      <c r="B117" s="129" t="s">
        <v>26</v>
      </c>
      <c r="C117" s="129" t="s">
        <v>294</v>
      </c>
      <c r="D117" s="235" t="s">
        <v>272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244</v>
      </c>
      <c r="B118" s="129" t="s">
        <v>30</v>
      </c>
      <c r="C118" s="129" t="s">
        <v>298</v>
      </c>
      <c r="D118" s="235" t="s">
        <v>272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244</v>
      </c>
      <c r="B119" s="129" t="s">
        <v>9</v>
      </c>
      <c r="C119" s="129" t="s">
        <v>277</v>
      </c>
      <c r="D119" s="235" t="s">
        <v>272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244</v>
      </c>
      <c r="B120" s="129" t="s">
        <v>11</v>
      </c>
      <c r="C120" s="129" t="s">
        <v>279</v>
      </c>
      <c r="D120" s="235" t="s">
        <v>272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244</v>
      </c>
      <c r="B121" s="129" t="s">
        <v>13</v>
      </c>
      <c r="C121" s="129" t="s">
        <v>281</v>
      </c>
      <c r="D121" s="235" t="s">
        <v>272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244</v>
      </c>
      <c r="B122" s="129" t="s">
        <v>15</v>
      </c>
      <c r="C122" s="129" t="s">
        <v>283</v>
      </c>
      <c r="D122" s="235" t="s">
        <v>272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244</v>
      </c>
      <c r="B123" s="129" t="s">
        <v>51</v>
      </c>
      <c r="C123" s="129" t="s">
        <v>319</v>
      </c>
      <c r="D123" s="235" t="s">
        <v>272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244</v>
      </c>
      <c r="B124" s="129" t="s">
        <v>56</v>
      </c>
      <c r="C124" s="129" t="s">
        <v>324</v>
      </c>
      <c r="D124" s="235" t="s">
        <v>272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244</v>
      </c>
      <c r="B125" s="129" t="s">
        <v>61</v>
      </c>
      <c r="C125" s="129" t="s">
        <v>329</v>
      </c>
      <c r="D125" s="235" t="s">
        <v>272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244</v>
      </c>
      <c r="B126" s="129" t="s">
        <v>66</v>
      </c>
      <c r="C126" s="129" t="s">
        <v>334</v>
      </c>
      <c r="D126" s="235" t="s">
        <v>272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244</v>
      </c>
      <c r="B127" s="129" t="s">
        <v>19</v>
      </c>
      <c r="C127" s="129" t="s">
        <v>287</v>
      </c>
      <c r="D127" s="235" t="s">
        <v>272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244</v>
      </c>
      <c r="B128" s="129" t="s">
        <v>23</v>
      </c>
      <c r="C128" s="129" t="s">
        <v>291</v>
      </c>
      <c r="D128" s="235" t="s">
        <v>272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244</v>
      </c>
      <c r="B129" s="129" t="s">
        <v>27</v>
      </c>
      <c r="C129" s="129" t="s">
        <v>295</v>
      </c>
      <c r="D129" s="235" t="s">
        <v>272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244</v>
      </c>
      <c r="B130" s="129" t="s">
        <v>31</v>
      </c>
      <c r="C130" s="129" t="s">
        <v>299</v>
      </c>
      <c r="D130" s="235" t="s">
        <v>272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244</v>
      </c>
      <c r="B131" s="129" t="s">
        <v>20</v>
      </c>
      <c r="C131" s="129" t="s">
        <v>288</v>
      </c>
      <c r="D131" s="235" t="s">
        <v>272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244</v>
      </c>
      <c r="B132" s="129" t="s">
        <v>24</v>
      </c>
      <c r="C132" s="129" t="s">
        <v>292</v>
      </c>
      <c r="D132" s="235" t="s">
        <v>272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244</v>
      </c>
      <c r="B133" s="129" t="s">
        <v>28</v>
      </c>
      <c r="C133" s="129" t="s">
        <v>296</v>
      </c>
      <c r="D133" s="235" t="s">
        <v>272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244</v>
      </c>
      <c r="B134" s="129" t="s">
        <v>32</v>
      </c>
      <c r="C134" s="129" t="s">
        <v>300</v>
      </c>
      <c r="D134" s="235" t="s">
        <v>272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244</v>
      </c>
      <c r="B135" s="129" t="s">
        <v>34</v>
      </c>
      <c r="C135" s="129" t="s">
        <v>302</v>
      </c>
      <c r="D135" s="235" t="s">
        <v>272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244</v>
      </c>
      <c r="B136" s="129" t="s">
        <v>38</v>
      </c>
      <c r="C136" s="129" t="s">
        <v>306</v>
      </c>
      <c r="D136" s="235" t="s">
        <v>272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244</v>
      </c>
      <c r="B137" s="129" t="s">
        <v>42</v>
      </c>
      <c r="C137" s="129" t="s">
        <v>310</v>
      </c>
      <c r="D137" s="235" t="s">
        <v>272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244</v>
      </c>
      <c r="B138" s="129" t="s">
        <v>46</v>
      </c>
      <c r="C138" s="129" t="s">
        <v>314</v>
      </c>
      <c r="D138" s="235" t="s">
        <v>272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244</v>
      </c>
      <c r="B139" s="129" t="s">
        <v>35</v>
      </c>
      <c r="C139" s="129" t="s">
        <v>303</v>
      </c>
      <c r="D139" s="235" t="s">
        <v>272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244</v>
      </c>
      <c r="B140" s="129" t="s">
        <v>39</v>
      </c>
      <c r="C140" s="129" t="s">
        <v>307</v>
      </c>
      <c r="D140" s="235" t="s">
        <v>272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244</v>
      </c>
      <c r="B141" s="129" t="s">
        <v>43</v>
      </c>
      <c r="C141" s="129" t="s">
        <v>311</v>
      </c>
      <c r="D141" s="235" t="s">
        <v>272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244</v>
      </c>
      <c r="B142" s="129" t="s">
        <v>47</v>
      </c>
      <c r="C142" s="129" t="s">
        <v>315</v>
      </c>
      <c r="D142" s="235" t="s">
        <v>272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244</v>
      </c>
      <c r="B143" s="129" t="s">
        <v>10</v>
      </c>
      <c r="C143" s="129" t="s">
        <v>278</v>
      </c>
      <c r="D143" s="235" t="s">
        <v>272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244</v>
      </c>
      <c r="B144" s="129" t="s">
        <v>12</v>
      </c>
      <c r="C144" s="129" t="s">
        <v>280</v>
      </c>
      <c r="D144" s="235" t="s">
        <v>272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244</v>
      </c>
      <c r="B145" s="129" t="s">
        <v>14</v>
      </c>
      <c r="C145" s="129" t="s">
        <v>282</v>
      </c>
      <c r="D145" s="235" t="s">
        <v>272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244</v>
      </c>
      <c r="B146" s="129" t="s">
        <v>16</v>
      </c>
      <c r="C146" s="129" t="s">
        <v>284</v>
      </c>
      <c r="D146" s="235" t="s">
        <v>272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244</v>
      </c>
      <c r="B147" s="129" t="s">
        <v>36</v>
      </c>
      <c r="C147" s="129" t="s">
        <v>304</v>
      </c>
      <c r="D147" s="235" t="s">
        <v>272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244</v>
      </c>
      <c r="B148" s="129" t="s">
        <v>40</v>
      </c>
      <c r="C148" s="129" t="s">
        <v>308</v>
      </c>
      <c r="D148" s="235" t="s">
        <v>272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244</v>
      </c>
      <c r="B149" s="129" t="s">
        <v>44</v>
      </c>
      <c r="C149" s="129" t="s">
        <v>312</v>
      </c>
      <c r="D149" s="235" t="s">
        <v>272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244</v>
      </c>
      <c r="B150" s="129" t="s">
        <v>48</v>
      </c>
      <c r="C150" s="129" t="s">
        <v>316</v>
      </c>
      <c r="D150" s="235" t="s">
        <v>272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244</v>
      </c>
      <c r="B151" s="129" t="s">
        <v>52</v>
      </c>
      <c r="C151" s="129" t="s">
        <v>320</v>
      </c>
      <c r="D151" s="235" t="s">
        <v>272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244</v>
      </c>
      <c r="B152" s="129" t="s">
        <v>57</v>
      </c>
      <c r="C152" s="129" t="s">
        <v>325</v>
      </c>
      <c r="D152" s="235" t="s">
        <v>272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244</v>
      </c>
      <c r="B153" s="129" t="s">
        <v>62</v>
      </c>
      <c r="C153" s="129" t="s">
        <v>330</v>
      </c>
      <c r="D153" s="235" t="s">
        <v>272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244</v>
      </c>
      <c r="B154" s="129" t="s">
        <v>67</v>
      </c>
      <c r="C154" s="129" t="s">
        <v>335</v>
      </c>
      <c r="D154" s="235" t="s">
        <v>272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244</v>
      </c>
      <c r="B155" s="129" t="s">
        <v>53</v>
      </c>
      <c r="C155" s="129" t="s">
        <v>321</v>
      </c>
      <c r="D155" s="235" t="s">
        <v>272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244</v>
      </c>
      <c r="B156" s="129" t="s">
        <v>58</v>
      </c>
      <c r="C156" s="129" t="s">
        <v>326</v>
      </c>
      <c r="D156" s="235" t="s">
        <v>272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244</v>
      </c>
      <c r="B157" s="129" t="s">
        <v>63</v>
      </c>
      <c r="C157" s="129" t="s">
        <v>331</v>
      </c>
      <c r="D157" s="235" t="s">
        <v>272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244</v>
      </c>
      <c r="B158" s="129" t="s">
        <v>68</v>
      </c>
      <c r="C158" s="129" t="s">
        <v>336</v>
      </c>
      <c r="D158" s="235" t="s">
        <v>272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Herzo Werke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Herzo Werke GmbH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>
        <f>Netzbetreiber!$D$11</f>
        <v>9870107100008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5" t="s">
        <v>461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372</v>
      </c>
      <c r="O9" s="93" t="s">
        <v>373</v>
      </c>
      <c r="P9" s="93" t="s">
        <v>374</v>
      </c>
      <c r="Q9" s="93" t="s">
        <v>375</v>
      </c>
      <c r="R9" s="93" t="s">
        <v>376</v>
      </c>
      <c r="S9" s="93" t="s">
        <v>377</v>
      </c>
      <c r="T9" s="93" t="s">
        <v>378</v>
      </c>
      <c r="U9" s="93" t="s">
        <v>379</v>
      </c>
      <c r="V9" s="93" t="s">
        <v>380</v>
      </c>
      <c r="W9" s="93" t="s">
        <v>381</v>
      </c>
      <c r="X9" s="93" t="s">
        <v>382</v>
      </c>
      <c r="Y9" s="93" t="s">
        <v>383</v>
      </c>
      <c r="Z9" s="93" t="s">
        <v>384</v>
      </c>
      <c r="AA9" s="93" t="s">
        <v>385</v>
      </c>
      <c r="AB9" s="93" t="s">
        <v>386</v>
      </c>
      <c r="AC9" s="94" t="s">
        <v>387</v>
      </c>
      <c r="AD9" s="94" t="s">
        <v>429</v>
      </c>
    </row>
    <row r="10" spans="2:30" ht="72" customHeight="1" thickBot="1">
      <c r="B10" s="350" t="s">
        <v>589</v>
      </c>
      <c r="C10" s="351"/>
      <c r="D10" s="95">
        <v>2</v>
      </c>
      <c r="E10" s="96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430</v>
      </c>
    </row>
    <row r="11" spans="2:30" ht="15.75" thickBot="1">
      <c r="B11" s="103" t="s">
        <v>421</v>
      </c>
      <c r="C11" s="104"/>
      <c r="D11" s="105">
        <v>3</v>
      </c>
      <c r="E11" s="106"/>
      <c r="F11" s="107" t="s">
        <v>389</v>
      </c>
      <c r="G11" s="108" t="s">
        <v>390</v>
      </c>
      <c r="H11" s="108" t="s">
        <v>391</v>
      </c>
      <c r="I11" s="108" t="s">
        <v>392</v>
      </c>
      <c r="J11" s="108" t="s">
        <v>393</v>
      </c>
      <c r="K11" s="108" t="s">
        <v>394</v>
      </c>
      <c r="L11" s="109" t="s">
        <v>395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399</v>
      </c>
      <c r="C12" s="111"/>
      <c r="D12" s="112">
        <v>4</v>
      </c>
      <c r="E12" s="314">
        <f>MIN(SUMPRODUCT($M$11:$AD$11,M12:AD12),1)</f>
        <v>1</v>
      </c>
      <c r="F12" s="311" t="s">
        <v>395</v>
      </c>
      <c r="G12" s="79" t="s">
        <v>395</v>
      </c>
      <c r="H12" s="79" t="s">
        <v>395</v>
      </c>
      <c r="I12" s="79" t="s">
        <v>395</v>
      </c>
      <c r="J12" s="79" t="s">
        <v>395</v>
      </c>
      <c r="K12" s="79" t="s">
        <v>395</v>
      </c>
      <c r="L12" s="80" t="s">
        <v>395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400</v>
      </c>
      <c r="C13" s="118"/>
      <c r="D13" s="112">
        <v>5</v>
      </c>
      <c r="E13" s="315">
        <f t="shared" ref="E13:E33" si="0">MIN(SUMPRODUCT($M$11:$AD$11,M13:AD13),1)</f>
        <v>1</v>
      </c>
      <c r="F13" s="312" t="s">
        <v>395</v>
      </c>
      <c r="G13" s="81" t="s">
        <v>395</v>
      </c>
      <c r="H13" s="81" t="s">
        <v>395</v>
      </c>
      <c r="I13" s="81" t="s">
        <v>395</v>
      </c>
      <c r="J13" s="81" t="s">
        <v>395</v>
      </c>
      <c r="K13" s="81" t="s">
        <v>395</v>
      </c>
      <c r="L13" s="82" t="s">
        <v>395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401</v>
      </c>
      <c r="C14" s="118"/>
      <c r="D14" s="112">
        <v>6</v>
      </c>
      <c r="E14" s="315">
        <f t="shared" si="0"/>
        <v>0</v>
      </c>
      <c r="F14" s="312" t="s">
        <v>395</v>
      </c>
      <c r="G14" s="81" t="s">
        <v>402</v>
      </c>
      <c r="H14" s="81" t="s">
        <v>402</v>
      </c>
      <c r="I14" s="81" t="s">
        <v>402</v>
      </c>
      <c r="J14" s="81" t="s">
        <v>402</v>
      </c>
      <c r="K14" s="81" t="s">
        <v>402</v>
      </c>
      <c r="L14" s="82" t="s">
        <v>402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403</v>
      </c>
      <c r="C15" s="118"/>
      <c r="D15" s="112">
        <v>7</v>
      </c>
      <c r="E15" s="315">
        <f t="shared" si="0"/>
        <v>0</v>
      </c>
      <c r="F15" s="312" t="s">
        <v>402</v>
      </c>
      <c r="G15" s="81" t="s">
        <v>394</v>
      </c>
      <c r="H15" s="81" t="s">
        <v>402</v>
      </c>
      <c r="I15" s="81" t="s">
        <v>402</v>
      </c>
      <c r="J15" s="81" t="s">
        <v>402</v>
      </c>
      <c r="K15" s="81" t="s">
        <v>402</v>
      </c>
      <c r="L15" s="82" t="s">
        <v>402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415</v>
      </c>
      <c r="C16" s="118"/>
      <c r="D16" s="112">
        <v>8</v>
      </c>
      <c r="E16" s="315">
        <f t="shared" si="0"/>
        <v>1</v>
      </c>
      <c r="F16" s="312" t="s">
        <v>402</v>
      </c>
      <c r="G16" s="81" t="s">
        <v>402</v>
      </c>
      <c r="H16" s="81" t="s">
        <v>402</v>
      </c>
      <c r="I16" s="81" t="s">
        <v>402</v>
      </c>
      <c r="J16" s="81" t="s">
        <v>395</v>
      </c>
      <c r="K16" s="81" t="s">
        <v>402</v>
      </c>
      <c r="L16" s="82" t="s">
        <v>402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416</v>
      </c>
      <c r="C17" s="118"/>
      <c r="D17" s="112">
        <v>9</v>
      </c>
      <c r="E17" s="315">
        <f t="shared" si="0"/>
        <v>1</v>
      </c>
      <c r="F17" s="312" t="s">
        <v>402</v>
      </c>
      <c r="G17" s="81" t="s">
        <v>402</v>
      </c>
      <c r="H17" s="81" t="s">
        <v>402</v>
      </c>
      <c r="I17" s="81" t="s">
        <v>402</v>
      </c>
      <c r="J17" s="81" t="s">
        <v>402</v>
      </c>
      <c r="K17" s="81" t="s">
        <v>402</v>
      </c>
      <c r="L17" s="82" t="s">
        <v>395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417</v>
      </c>
      <c r="C18" s="118"/>
      <c r="D18" s="112">
        <v>10</v>
      </c>
      <c r="E18" s="315">
        <f t="shared" si="0"/>
        <v>1</v>
      </c>
      <c r="F18" s="312" t="s">
        <v>395</v>
      </c>
      <c r="G18" s="81" t="s">
        <v>402</v>
      </c>
      <c r="H18" s="81" t="s">
        <v>402</v>
      </c>
      <c r="I18" s="81" t="s">
        <v>402</v>
      </c>
      <c r="J18" s="81" t="s">
        <v>402</v>
      </c>
      <c r="K18" s="81" t="s">
        <v>402</v>
      </c>
      <c r="L18" s="82" t="s">
        <v>402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404</v>
      </c>
      <c r="C19" s="118"/>
      <c r="D19" s="112">
        <v>11</v>
      </c>
      <c r="E19" s="315">
        <f t="shared" si="0"/>
        <v>1</v>
      </c>
      <c r="F19" s="312" t="s">
        <v>395</v>
      </c>
      <c r="G19" s="81" t="s">
        <v>395</v>
      </c>
      <c r="H19" s="81" t="s">
        <v>395</v>
      </c>
      <c r="I19" s="81" t="s">
        <v>395</v>
      </c>
      <c r="J19" s="81" t="s">
        <v>395</v>
      </c>
      <c r="K19" s="81" t="s">
        <v>395</v>
      </c>
      <c r="L19" s="82" t="s">
        <v>395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655</v>
      </c>
      <c r="C20" s="118"/>
      <c r="D20" s="112">
        <v>12</v>
      </c>
      <c r="E20" s="315">
        <f t="shared" si="0"/>
        <v>1</v>
      </c>
      <c r="F20" s="312" t="s">
        <v>402</v>
      </c>
      <c r="G20" s="81" t="s">
        <v>402</v>
      </c>
      <c r="H20" s="81" t="s">
        <v>402</v>
      </c>
      <c r="I20" s="81" t="s">
        <v>395</v>
      </c>
      <c r="J20" s="81" t="s">
        <v>402</v>
      </c>
      <c r="K20" s="81" t="s">
        <v>402</v>
      </c>
      <c r="L20" s="82" t="s">
        <v>402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418</v>
      </c>
      <c r="C21" s="118"/>
      <c r="D21" s="112">
        <v>13</v>
      </c>
      <c r="E21" s="315">
        <f t="shared" si="0"/>
        <v>1</v>
      </c>
      <c r="F21" s="312" t="s">
        <v>402</v>
      </c>
      <c r="G21" s="81" t="s">
        <v>402</v>
      </c>
      <c r="H21" s="81" t="s">
        <v>402</v>
      </c>
      <c r="I21" s="81" t="s">
        <v>402</v>
      </c>
      <c r="J21" s="81" t="s">
        <v>402</v>
      </c>
      <c r="K21" s="81" t="s">
        <v>402</v>
      </c>
      <c r="L21" s="82" t="s">
        <v>395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419</v>
      </c>
      <c r="C22" s="118"/>
      <c r="D22" s="112">
        <v>14</v>
      </c>
      <c r="E22" s="315">
        <f t="shared" si="0"/>
        <v>1</v>
      </c>
      <c r="F22" s="312" t="s">
        <v>395</v>
      </c>
      <c r="G22" s="81" t="s">
        <v>402</v>
      </c>
      <c r="H22" s="81" t="s">
        <v>402</v>
      </c>
      <c r="I22" s="81" t="s">
        <v>402</v>
      </c>
      <c r="J22" s="81" t="s">
        <v>402</v>
      </c>
      <c r="K22" s="81" t="s">
        <v>402</v>
      </c>
      <c r="L22" s="82" t="s">
        <v>402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420</v>
      </c>
      <c r="C23" s="118"/>
      <c r="D23" s="112">
        <v>15</v>
      </c>
      <c r="E23" s="315">
        <f t="shared" si="0"/>
        <v>1</v>
      </c>
      <c r="F23" s="312" t="s">
        <v>402</v>
      </c>
      <c r="G23" s="81" t="s">
        <v>402</v>
      </c>
      <c r="H23" s="81" t="s">
        <v>402</v>
      </c>
      <c r="I23" s="81" t="s">
        <v>395</v>
      </c>
      <c r="J23" s="81" t="s">
        <v>402</v>
      </c>
      <c r="K23" s="81" t="s">
        <v>402</v>
      </c>
      <c r="L23" s="82" t="s">
        <v>402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405</v>
      </c>
      <c r="C24" s="118"/>
      <c r="D24" s="112">
        <v>16</v>
      </c>
      <c r="E24" s="315">
        <f t="shared" si="0"/>
        <v>0</v>
      </c>
      <c r="F24" s="312" t="s">
        <v>395</v>
      </c>
      <c r="G24" s="81" t="s">
        <v>395</v>
      </c>
      <c r="H24" s="81" t="s">
        <v>395</v>
      </c>
      <c r="I24" s="81" t="s">
        <v>395</v>
      </c>
      <c r="J24" s="81" t="s">
        <v>395</v>
      </c>
      <c r="K24" s="81" t="s">
        <v>395</v>
      </c>
      <c r="L24" s="82" t="s">
        <v>395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406</v>
      </c>
      <c r="C25" s="118"/>
      <c r="D25" s="112">
        <v>17</v>
      </c>
      <c r="E25" s="315">
        <f t="shared" si="0"/>
        <v>1</v>
      </c>
      <c r="F25" s="312" t="s">
        <v>395</v>
      </c>
      <c r="G25" s="81" t="s">
        <v>395</v>
      </c>
      <c r="H25" s="81" t="s">
        <v>395</v>
      </c>
      <c r="I25" s="81" t="s">
        <v>395</v>
      </c>
      <c r="J25" s="81" t="s">
        <v>395</v>
      </c>
      <c r="K25" s="81" t="s">
        <v>395</v>
      </c>
      <c r="L25" s="82" t="s">
        <v>395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407</v>
      </c>
      <c r="C26" s="118"/>
      <c r="D26" s="112">
        <v>18</v>
      </c>
      <c r="E26" s="315">
        <f t="shared" si="0"/>
        <v>1</v>
      </c>
      <c r="F26" s="312" t="s">
        <v>395</v>
      </c>
      <c r="G26" s="81" t="s">
        <v>395</v>
      </c>
      <c r="H26" s="81" t="s">
        <v>395</v>
      </c>
      <c r="I26" s="81" t="s">
        <v>395</v>
      </c>
      <c r="J26" s="81" t="s">
        <v>395</v>
      </c>
      <c r="K26" s="81" t="s">
        <v>395</v>
      </c>
      <c r="L26" s="82" t="s">
        <v>395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408</v>
      </c>
      <c r="C27" s="118"/>
      <c r="D27" s="112">
        <v>19</v>
      </c>
      <c r="E27" s="315">
        <f t="shared" si="0"/>
        <v>0</v>
      </c>
      <c r="F27" s="312" t="s">
        <v>395</v>
      </c>
      <c r="G27" s="81" t="s">
        <v>395</v>
      </c>
      <c r="H27" s="81" t="s">
        <v>395</v>
      </c>
      <c r="I27" s="81" t="s">
        <v>395</v>
      </c>
      <c r="J27" s="81" t="s">
        <v>395</v>
      </c>
      <c r="K27" s="81" t="s">
        <v>395</v>
      </c>
      <c r="L27" s="82" t="s">
        <v>395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409</v>
      </c>
      <c r="C28" s="118"/>
      <c r="D28" s="112">
        <v>20</v>
      </c>
      <c r="E28" s="315">
        <f t="shared" si="0"/>
        <v>1</v>
      </c>
      <c r="F28" s="312" t="s">
        <v>395</v>
      </c>
      <c r="G28" s="81" t="s">
        <v>395</v>
      </c>
      <c r="H28" s="81" t="s">
        <v>395</v>
      </c>
      <c r="I28" s="81" t="s">
        <v>395</v>
      </c>
      <c r="J28" s="81" t="s">
        <v>395</v>
      </c>
      <c r="K28" s="81" t="s">
        <v>395</v>
      </c>
      <c r="L28" s="82" t="s">
        <v>395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410</v>
      </c>
      <c r="C29" s="118"/>
      <c r="D29" s="112">
        <v>21</v>
      </c>
      <c r="E29" s="315">
        <f t="shared" si="0"/>
        <v>0</v>
      </c>
      <c r="F29" s="312" t="s">
        <v>402</v>
      </c>
      <c r="G29" s="81" t="s">
        <v>402</v>
      </c>
      <c r="H29" s="81" t="s">
        <v>395</v>
      </c>
      <c r="I29" s="81" t="s">
        <v>402</v>
      </c>
      <c r="J29" s="81" t="s">
        <v>402</v>
      </c>
      <c r="K29" s="81" t="s">
        <v>402</v>
      </c>
      <c r="L29" s="82" t="s">
        <v>402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411</v>
      </c>
      <c r="C30" s="118"/>
      <c r="D30" s="112">
        <v>22</v>
      </c>
      <c r="E30" s="315">
        <f t="shared" si="0"/>
        <v>0</v>
      </c>
      <c r="F30" s="312" t="s">
        <v>394</v>
      </c>
      <c r="G30" s="81" t="s">
        <v>394</v>
      </c>
      <c r="H30" s="81" t="s">
        <v>394</v>
      </c>
      <c r="I30" s="81" t="s">
        <v>394</v>
      </c>
      <c r="J30" s="81" t="s">
        <v>394</v>
      </c>
      <c r="K30" s="81" t="s">
        <v>394</v>
      </c>
      <c r="L30" s="82" t="s">
        <v>395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412</v>
      </c>
      <c r="C31" s="118"/>
      <c r="D31" s="112">
        <v>23</v>
      </c>
      <c r="E31" s="315">
        <f t="shared" si="0"/>
        <v>1</v>
      </c>
      <c r="F31" s="312" t="s">
        <v>395</v>
      </c>
      <c r="G31" s="81" t="s">
        <v>395</v>
      </c>
      <c r="H31" s="81" t="s">
        <v>395</v>
      </c>
      <c r="I31" s="81" t="s">
        <v>395</v>
      </c>
      <c r="J31" s="81" t="s">
        <v>395</v>
      </c>
      <c r="K31" s="81" t="s">
        <v>395</v>
      </c>
      <c r="L31" s="82" t="s">
        <v>395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413</v>
      </c>
      <c r="C32" s="118"/>
      <c r="D32" s="112">
        <v>24</v>
      </c>
      <c r="E32" s="315">
        <f t="shared" si="0"/>
        <v>1</v>
      </c>
      <c r="F32" s="312" t="s">
        <v>395</v>
      </c>
      <c r="G32" s="81" t="s">
        <v>395</v>
      </c>
      <c r="H32" s="81" t="s">
        <v>395</v>
      </c>
      <c r="I32" s="81" t="s">
        <v>395</v>
      </c>
      <c r="J32" s="81" t="s">
        <v>395</v>
      </c>
      <c r="K32" s="81" t="s">
        <v>395</v>
      </c>
      <c r="L32" s="82" t="s">
        <v>395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414</v>
      </c>
      <c r="C33" s="124"/>
      <c r="D33" s="125">
        <v>25</v>
      </c>
      <c r="E33" s="316">
        <f t="shared" si="0"/>
        <v>0</v>
      </c>
      <c r="F33" s="313" t="s">
        <v>394</v>
      </c>
      <c r="G33" s="83" t="s">
        <v>394</v>
      </c>
      <c r="H33" s="83" t="s">
        <v>394</v>
      </c>
      <c r="I33" s="83" t="s">
        <v>394</v>
      </c>
      <c r="J33" s="83" t="s">
        <v>394</v>
      </c>
      <c r="K33" s="83" t="s">
        <v>394</v>
      </c>
      <c r="L33" s="84" t="s">
        <v>395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458</v>
      </c>
      <c r="B1" s="129"/>
      <c r="D1" s="217" t="s">
        <v>551</v>
      </c>
    </row>
    <row r="2" spans="1:16">
      <c r="A2" s="237"/>
      <c r="B2" s="236" t="s">
        <v>459</v>
      </c>
    </row>
    <row r="3" spans="1:16" ht="20.100000000000001" customHeight="1">
      <c r="A3" s="352" t="s">
        <v>248</v>
      </c>
      <c r="B3" s="238" t="s">
        <v>85</v>
      </c>
      <c r="C3" s="239"/>
      <c r="D3" s="354" t="s">
        <v>460</v>
      </c>
      <c r="E3" s="355"/>
      <c r="F3" s="355"/>
      <c r="G3" s="355"/>
      <c r="H3" s="355"/>
      <c r="I3" s="355"/>
      <c r="J3" s="356"/>
      <c r="K3" s="240"/>
      <c r="L3" s="240"/>
      <c r="M3" s="240"/>
      <c r="N3" s="240"/>
      <c r="O3" s="241"/>
      <c r="P3" s="240"/>
    </row>
    <row r="4" spans="1:16" ht="20.100000000000001" customHeight="1">
      <c r="A4" s="353"/>
      <c r="B4" s="242"/>
      <c r="C4" s="243"/>
      <c r="D4" s="244" t="s">
        <v>86</v>
      </c>
      <c r="E4" s="244" t="s">
        <v>87</v>
      </c>
      <c r="F4" s="244" t="s">
        <v>88</v>
      </c>
      <c r="G4" s="244" t="s">
        <v>89</v>
      </c>
      <c r="H4" s="244" t="s">
        <v>90</v>
      </c>
      <c r="I4" s="244" t="s">
        <v>91</v>
      </c>
      <c r="J4" s="244" t="s">
        <v>92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93</v>
      </c>
      <c r="C5" s="243"/>
      <c r="D5" s="244" t="s">
        <v>94</v>
      </c>
      <c r="E5" s="244" t="s">
        <v>95</v>
      </c>
      <c r="F5" s="244" t="s">
        <v>96</v>
      </c>
      <c r="G5" s="244" t="s">
        <v>97</v>
      </c>
      <c r="H5" s="244" t="s">
        <v>98</v>
      </c>
      <c r="I5" s="244" t="s">
        <v>99</v>
      </c>
      <c r="J5" s="244" t="s">
        <v>100</v>
      </c>
      <c r="K5" s="244" t="s">
        <v>101</v>
      </c>
      <c r="L5" s="245" t="s">
        <v>102</v>
      </c>
      <c r="M5" s="245" t="s">
        <v>103</v>
      </c>
      <c r="N5" s="247" t="s">
        <v>146</v>
      </c>
      <c r="O5" s="247" t="s">
        <v>250</v>
      </c>
      <c r="P5" s="248" t="s">
        <v>249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104</v>
      </c>
      <c r="C7" s="252" t="s">
        <v>105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101</v>
      </c>
      <c r="M7" s="254">
        <f t="shared" ref="M7:M21" si="0">MAX(D7:J7)</f>
        <v>1</v>
      </c>
      <c r="N7" s="255" t="s">
        <v>368</v>
      </c>
      <c r="O7" s="250"/>
      <c r="P7" s="244"/>
    </row>
    <row r="8" spans="1:16" ht="21" customHeight="1">
      <c r="A8" s="251">
        <v>2</v>
      </c>
      <c r="B8" s="244" t="s">
        <v>106</v>
      </c>
      <c r="C8" s="252" t="s">
        <v>107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101</v>
      </c>
      <c r="M8" s="254">
        <f t="shared" si="0"/>
        <v>1</v>
      </c>
      <c r="N8" s="255" t="s">
        <v>368</v>
      </c>
      <c r="O8" s="250"/>
      <c r="P8" s="244"/>
    </row>
    <row r="9" spans="1:16" ht="21" customHeight="1">
      <c r="A9" s="251">
        <v>3</v>
      </c>
      <c r="B9" s="244" t="s">
        <v>246</v>
      </c>
      <c r="C9" s="256" t="s">
        <v>4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101</v>
      </c>
      <c r="M9" s="254">
        <f t="shared" ref="M9" si="1">MAX(D9:J9)</f>
        <v>1</v>
      </c>
      <c r="N9" s="255" t="s">
        <v>4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108</v>
      </c>
      <c r="C11" s="260" t="s">
        <v>109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95</v>
      </c>
      <c r="M11" s="254">
        <f t="shared" si="0"/>
        <v>1.0522626697461936</v>
      </c>
      <c r="N11" s="255" t="s">
        <v>253</v>
      </c>
      <c r="O11" s="250" t="s">
        <v>251</v>
      </c>
      <c r="P11" s="244"/>
    </row>
    <row r="12" spans="1:16">
      <c r="A12" s="251">
        <v>5</v>
      </c>
      <c r="B12" s="244" t="s">
        <v>110</v>
      </c>
      <c r="C12" s="260" t="s">
        <v>111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94</v>
      </c>
      <c r="M12" s="254">
        <f t="shared" si="0"/>
        <v>1.0358469949391176</v>
      </c>
      <c r="N12" s="255" t="s">
        <v>253</v>
      </c>
      <c r="O12" s="250" t="s">
        <v>251</v>
      </c>
      <c r="P12" s="244"/>
    </row>
    <row r="13" spans="1:16">
      <c r="A13" s="251">
        <v>6</v>
      </c>
      <c r="B13" s="244" t="s">
        <v>112</v>
      </c>
      <c r="C13" s="260" t="s">
        <v>113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94</v>
      </c>
      <c r="M13" s="254">
        <f t="shared" si="0"/>
        <v>1.069856584592316</v>
      </c>
      <c r="N13" s="255" t="s">
        <v>253</v>
      </c>
      <c r="O13" s="250" t="s">
        <v>251</v>
      </c>
      <c r="P13" s="244"/>
    </row>
    <row r="14" spans="1:16" ht="21" customHeight="1">
      <c r="A14" s="251">
        <v>7</v>
      </c>
      <c r="B14" s="244" t="s">
        <v>114</v>
      </c>
      <c r="C14" s="260" t="s">
        <v>115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94</v>
      </c>
      <c r="M14" s="254">
        <f t="shared" si="0"/>
        <v>1.1052461688999999</v>
      </c>
      <c r="N14" s="255" t="s">
        <v>253</v>
      </c>
      <c r="O14" s="250" t="s">
        <v>251</v>
      </c>
      <c r="P14" s="244"/>
    </row>
    <row r="15" spans="1:16" ht="21" customHeight="1">
      <c r="A15" s="251">
        <v>8</v>
      </c>
      <c r="B15" s="244" t="s">
        <v>116</v>
      </c>
      <c r="C15" s="260" t="s">
        <v>117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95</v>
      </c>
      <c r="M15" s="254">
        <f t="shared" si="0"/>
        <v>1.0389446761000001</v>
      </c>
      <c r="N15" s="255" t="s">
        <v>253</v>
      </c>
      <c r="O15" s="250" t="s">
        <v>251</v>
      </c>
      <c r="P15" s="244"/>
    </row>
    <row r="16" spans="1:16" ht="21" customHeight="1">
      <c r="A16" s="251">
        <v>9</v>
      </c>
      <c r="B16" s="244" t="s">
        <v>122</v>
      </c>
      <c r="C16" s="260" t="s">
        <v>123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96</v>
      </c>
      <c r="M16" s="254">
        <f>MAX(D16:J16)</f>
        <v>1.2706602107</v>
      </c>
      <c r="N16" s="255" t="s">
        <v>253</v>
      </c>
      <c r="O16" s="250" t="s">
        <v>251</v>
      </c>
      <c r="P16" s="244"/>
    </row>
    <row r="17" spans="1:16" ht="21" customHeight="1">
      <c r="A17" s="251">
        <v>10</v>
      </c>
      <c r="B17" s="244" t="s">
        <v>118</v>
      </c>
      <c r="C17" s="261" t="s">
        <v>119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99</v>
      </c>
      <c r="M17" s="254">
        <f t="shared" si="0"/>
        <v>1.0355882019</v>
      </c>
      <c r="N17" s="255" t="s">
        <v>253</v>
      </c>
      <c r="O17" s="250" t="s">
        <v>252</v>
      </c>
      <c r="P17" s="244" t="s">
        <v>116</v>
      </c>
    </row>
    <row r="18" spans="1:16" ht="21" customHeight="1">
      <c r="A18" s="251">
        <v>11</v>
      </c>
      <c r="B18" s="244" t="s">
        <v>120</v>
      </c>
      <c r="C18" s="261" t="s">
        <v>121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98</v>
      </c>
      <c r="M18" s="254">
        <f t="shared" si="0"/>
        <v>1.1401797148999999</v>
      </c>
      <c r="N18" s="255" t="s">
        <v>253</v>
      </c>
      <c r="O18" s="250" t="s">
        <v>252</v>
      </c>
      <c r="P18" s="244" t="s">
        <v>122</v>
      </c>
    </row>
    <row r="19" spans="1:16" ht="21" customHeight="1">
      <c r="A19" s="251">
        <v>12</v>
      </c>
      <c r="B19" s="244" t="s">
        <v>124</v>
      </c>
      <c r="C19" s="261" t="s">
        <v>125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97</v>
      </c>
      <c r="M19" s="254">
        <f t="shared" si="0"/>
        <v>1.0552346931000001</v>
      </c>
      <c r="N19" s="255" t="s">
        <v>253</v>
      </c>
      <c r="O19" s="250" t="s">
        <v>252</v>
      </c>
      <c r="P19" s="244" t="s">
        <v>108</v>
      </c>
    </row>
    <row r="20" spans="1:16" ht="21" customHeight="1">
      <c r="A20" s="251">
        <v>13</v>
      </c>
      <c r="B20" s="244" t="s">
        <v>126</v>
      </c>
      <c r="C20" s="261" t="s">
        <v>127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94</v>
      </c>
      <c r="M20" s="254">
        <f t="shared" si="0"/>
        <v>1.0865859003</v>
      </c>
      <c r="N20" s="255" t="s">
        <v>253</v>
      </c>
      <c r="O20" s="250" t="s">
        <v>252</v>
      </c>
      <c r="P20" s="244" t="s">
        <v>110</v>
      </c>
    </row>
    <row r="21" spans="1:16" ht="24.75" customHeight="1">
      <c r="A21" s="251">
        <v>14</v>
      </c>
      <c r="B21" s="244" t="s">
        <v>128</v>
      </c>
      <c r="C21" s="261" t="s">
        <v>129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95</v>
      </c>
      <c r="M21" s="254">
        <f t="shared" si="0"/>
        <v>1.0522626697461936</v>
      </c>
      <c r="N21" s="255" t="s">
        <v>253</v>
      </c>
      <c r="O21" s="250" t="s">
        <v>252</v>
      </c>
      <c r="P21" s="244" t="s">
        <v>116</v>
      </c>
    </row>
    <row r="22" spans="1:16" ht="25.5">
      <c r="A22" s="251">
        <v>15</v>
      </c>
      <c r="B22" s="244" t="s">
        <v>130</v>
      </c>
      <c r="C22" s="262" t="s">
        <v>131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95</v>
      </c>
      <c r="M22" s="254">
        <f>MAX(D22:J22)</f>
        <v>1.03</v>
      </c>
      <c r="N22" s="255" t="s">
        <v>253</v>
      </c>
      <c r="O22" s="250" t="s">
        <v>252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gol_scheibe</cp:lastModifiedBy>
  <cp:lastPrinted>2015-03-20T22:59:10Z</cp:lastPrinted>
  <dcterms:created xsi:type="dcterms:W3CDTF">2015-01-15T05:25:41Z</dcterms:created>
  <dcterms:modified xsi:type="dcterms:W3CDTF">2015-07-20T13:26:39Z</dcterms:modified>
</cp:coreProperties>
</file>